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D:\7. CD\"/>
    </mc:Choice>
  </mc:AlternateContent>
  <xr:revisionPtr revIDLastSave="0" documentId="10_ncr:8100000_{D187C31C-ABDA-46BD-82B9-CAB2B4E25EC2}" xr6:coauthVersionLast="33" xr6:coauthVersionMax="33" xr10:uidLastSave="{00000000-0000-0000-0000-000000000000}"/>
  <bookViews>
    <workbookView xWindow="0" yWindow="0" windowWidth="23040" windowHeight="9405" activeTab="1" xr2:uid="{00000000-000D-0000-FFFF-FFFF00000000}"/>
  </bookViews>
  <sheets>
    <sheet name="Planilha Orçamentária" sheetId="1" r:id="rId1"/>
    <sheet name="Planilha2" sheetId="4" r:id="rId2"/>
  </sheets>
  <externalReferences>
    <externalReference r:id="rId3"/>
  </externalReferences>
  <definedNames>
    <definedName name="_xlnm.Print_Area" localSheetId="0">'Planilha Orçamentária'!$B$1:$K$52</definedName>
    <definedName name="_xlnm.Print_Area" localSheetId="1">Planilha2!$A$1:$K$36</definedName>
    <definedName name="_xlnm.Database">TEXT([1]Dados!$G$29,"mm-aaaa")</definedName>
    <definedName name="Fonte">'Planilha Orçamentária'!$L1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4" l="1"/>
  <c r="J22" i="4"/>
  <c r="N24" i="4"/>
  <c r="G26" i="4" s="1"/>
  <c r="J27" i="4"/>
  <c r="G24" i="4"/>
  <c r="J24" i="4" s="1"/>
  <c r="G23" i="4"/>
  <c r="J23" i="4" s="1"/>
  <c r="G28" i="4" l="1"/>
  <c r="O23" i="1" l="1"/>
  <c r="I23" i="1" s="1"/>
  <c r="O21" i="1"/>
  <c r="I21" i="1" s="1"/>
  <c r="I25" i="1" l="1"/>
  <c r="G31" i="1"/>
  <c r="G30" i="1"/>
  <c r="J33" i="1" l="1"/>
  <c r="K33" i="1" s="1"/>
  <c r="G21" i="1"/>
  <c r="G25" i="1" l="1"/>
  <c r="G23" i="1"/>
  <c r="J23" i="1"/>
  <c r="J31" i="1" l="1"/>
  <c r="K31" i="1" s="1"/>
  <c r="J30" i="1"/>
  <c r="K30" i="1" s="1"/>
  <c r="J29" i="1"/>
  <c r="K29" i="1" s="1"/>
  <c r="J19" i="1"/>
  <c r="K19" i="1" s="1"/>
  <c r="K35" i="1" l="1"/>
  <c r="J21" i="1" l="1"/>
  <c r="J25" i="1"/>
  <c r="K25" i="1" l="1"/>
  <c r="K23" i="1"/>
  <c r="K21" i="1"/>
  <c r="K26" i="1" l="1"/>
  <c r="K38" i="1" l="1"/>
  <c r="J26" i="4" l="1"/>
  <c r="G29" i="4"/>
  <c r="J29" i="4" s="1"/>
  <c r="J28" i="4"/>
</calcChain>
</file>

<file path=xl/sharedStrings.xml><?xml version="1.0" encoding="utf-8"?>
<sst xmlns="http://schemas.openxmlformats.org/spreadsheetml/2006/main" count="125" uniqueCount="97">
  <si>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</si>
  <si>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</si>
  <si>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</si>
  <si>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</si>
  <si>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DESCRIÇÃO</t>
  </si>
  <si>
    <t>TOTAL</t>
  </si>
  <si>
    <t>CPOS</t>
  </si>
  <si>
    <t>m²</t>
  </si>
  <si>
    <t>m³</t>
  </si>
  <si>
    <t>Imprimação betuminosa ligante</t>
  </si>
  <si>
    <t>2.1</t>
  </si>
  <si>
    <t>SINAPI</t>
  </si>
  <si>
    <t>Camada de rolamento em concreto asfáltico usinado a quente - (CBUQ)</t>
  </si>
  <si>
    <t>Fonte de Pesquisa Utilizada: CPOS - COMPANHIA PAULISTA DE OBRAS E SERVIÇOS</t>
  </si>
  <si>
    <t>1.1</t>
  </si>
  <si>
    <t>1.0</t>
  </si>
  <si>
    <t>2.2</t>
  </si>
  <si>
    <t>2.0</t>
  </si>
  <si>
    <t xml:space="preserve"> CRONOGRAMA FÍSICO-FINANCEIRO - DESEMBOLSO E APLICAÇÃO DOS RECURSOS</t>
  </si>
  <si>
    <t>GOVERNO DO ESTADO DE SÃO PAULO</t>
  </si>
  <si>
    <t>MUNICIPIO</t>
  </si>
  <si>
    <t>DATA BASE: mês/ano</t>
  </si>
  <si>
    <t>SECRETARIA DA CASA CIVIL</t>
  </si>
  <si>
    <t>BIRIGUI</t>
  </si>
  <si>
    <t>UNIDADE DE RELACIONAMENTO COM MUNICIPIOS</t>
  </si>
  <si>
    <t>PRAZO PROPOSTO</t>
  </si>
  <si>
    <t>SERVIÇOS</t>
  </si>
  <si>
    <t>UNIDADE</t>
  </si>
  <si>
    <t>ETAPA 1</t>
  </si>
  <si>
    <t>R$</t>
  </si>
  <si>
    <t>PLANO DE APLICAÇÃO DO RECURSO</t>
  </si>
  <si>
    <t>RECURSOS ESTADUAIS</t>
  </si>
  <si>
    <t>RECURSOS PROPRIOS</t>
  </si>
  <si>
    <t>OBRA: RECAPEAMENTO ASFÁLTICO EM C.B.U.Q</t>
  </si>
  <si>
    <t>VALOR UNIT.</t>
  </si>
  <si>
    <t>Recapeamento asfáltico</t>
  </si>
  <si>
    <t>2.1.1</t>
  </si>
  <si>
    <t>2.2.1</t>
  </si>
  <si>
    <t>Sinalização viária</t>
  </si>
  <si>
    <t>Sinalização vertical</t>
  </si>
  <si>
    <t>Pintura de Ligação</t>
  </si>
  <si>
    <t>Sinalização vertical em placa de aço galvanizada com pintura em esmalte sintético</t>
  </si>
  <si>
    <t>97.05.100</t>
  </si>
  <si>
    <t>97.05.140</t>
  </si>
  <si>
    <t>Suporte de perfil metálico galvanizado</t>
  </si>
  <si>
    <t>kg</t>
  </si>
  <si>
    <t>74156/3</t>
  </si>
  <si>
    <t>m</t>
  </si>
  <si>
    <t>QUANT.</t>
  </si>
  <si>
    <t>UNID.</t>
  </si>
  <si>
    <t>RECAPEAMENTO ASFÁLTICO EM C.B.U.Q.</t>
  </si>
  <si>
    <t>SUBTOTAL:</t>
  </si>
  <si>
    <t>54.01.410</t>
  </si>
  <si>
    <t>Varrição de pavimento para recapeamento</t>
  </si>
  <si>
    <t>OBJETO : Recapeamento ásfáltico em C.B.U.Q.</t>
  </si>
  <si>
    <r>
      <t>Estaca a trado (broca) diâmetro = 20cm, em concreto moldado</t>
    </r>
    <r>
      <rPr>
        <i/>
        <sz val="11"/>
        <color theme="1"/>
        <rFont val="Calibri"/>
        <family val="2"/>
        <scheme val="minor"/>
      </rPr>
      <t xml:space="preserve"> in loco</t>
    </r>
    <r>
      <rPr>
        <sz val="11"/>
        <color theme="1"/>
        <rFont val="Calibri"/>
        <family val="2"/>
        <scheme val="minor"/>
      </rPr>
      <t>, 15 MPA, sem armação.</t>
    </r>
  </si>
  <si>
    <t>CÓDIGO</t>
  </si>
  <si>
    <t>TOTAL:</t>
  </si>
  <si>
    <t>BDI =</t>
  </si>
  <si>
    <t>VALOR UNIT. C/ BDI</t>
  </si>
  <si>
    <t>LOCAL : Ruas João Custódio, Antônio Marchetti e Carlos Polizel - Conjunto Habitacional Thereza Maria Barbiere</t>
  </si>
  <si>
    <t>1.1.1</t>
  </si>
  <si>
    <t>1.2</t>
  </si>
  <si>
    <t>1.2.1</t>
  </si>
  <si>
    <t>1.4</t>
  </si>
  <si>
    <t>1.4.1</t>
  </si>
  <si>
    <t>1.3</t>
  </si>
  <si>
    <t>1.3.1</t>
  </si>
  <si>
    <t>Capa de rolamento - CBUQ (3cm compactado)</t>
  </si>
  <si>
    <t>Sinalização horizontal</t>
  </si>
  <si>
    <t>2.1.2</t>
  </si>
  <si>
    <t>2.1.3</t>
  </si>
  <si>
    <t>97.04.010</t>
  </si>
  <si>
    <t>Sinalização horizontal com tinta acrílica</t>
  </si>
  <si>
    <t>Reperfilamento do pavimento (1cm)</t>
  </si>
  <si>
    <t>0,59</t>
  </si>
  <si>
    <t>54.03.23</t>
  </si>
  <si>
    <t>54.03.21</t>
  </si>
  <si>
    <t xml:space="preserve">Limpeza de surpercifice </t>
  </si>
  <si>
    <t xml:space="preserve">Recapeamento asfáltico realizado anteriormente </t>
  </si>
  <si>
    <t>Ampliação de recapeamento asfático a ser realizado</t>
  </si>
  <si>
    <t>RENDIMENTO</t>
  </si>
  <si>
    <t>Ampliação do objeto</t>
  </si>
  <si>
    <r>
      <rPr>
        <b/>
        <sz val="12"/>
        <rFont val="Arial"/>
        <family val="2"/>
      </rPr>
      <t>Valores da licitação inicial</t>
    </r>
    <r>
      <rPr>
        <b/>
        <sz val="10"/>
        <rFont val="Arial"/>
        <family val="2"/>
      </rPr>
      <t xml:space="preserve"> </t>
    </r>
  </si>
  <si>
    <t>1,63</t>
  </si>
  <si>
    <t>478,19</t>
  </si>
  <si>
    <t>-</t>
  </si>
  <si>
    <t xml:space="preserve">VERSÃO UTILIZADA: 172/ SINAPI 12/2017 </t>
  </si>
  <si>
    <t>(CENTO E SETENTA E NOVE MIL, OITOCENTOS E SESSENTA E UM REAIS E OITENTA E CINCO CENTAVOS)</t>
  </si>
  <si>
    <t xml:space="preserve">                     Birigui 23 de abril de 2018</t>
  </si>
  <si>
    <t>Assinatura do convênio: 16/07/2015</t>
  </si>
  <si>
    <t>PERIODO: 1372 dias</t>
  </si>
  <si>
    <t>PRAZO PARA EXECUÇÃO:  360 dias.</t>
  </si>
  <si>
    <t>PRAZO INICIAL: 720 dias</t>
  </si>
  <si>
    <t>PRAZO EXPIRADO: 292 dias</t>
  </si>
  <si>
    <t>FINAL: 1372 dias a partir da data da assinatura do convenio</t>
  </si>
  <si>
    <t>Birigui, 23 de  abril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</si>
</sst>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 &quot;#,##0.00"/>
    <numFmt numFmtId="165" formatCode="&quot;R$&quot;\ #,##0.00"/>
    <numFmt numFmtId="166" formatCode="0.00000000000000000%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匠牥晩††††††††††"/>
    </font>
    <font>
      <sz val="12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Bookman Old Style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b/>
      <i/>
      <u/>
      <sz val="11"/>
      <color theme="1"/>
      <name val="Arial"/>
      <family val="2"/>
    </font>
    <font>
      <sz val="11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0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220">
    <xf numFmtId="0" fontId="0" fillId="0" borderId="0" xfId="0"/>
    <xf numFmtId="0" fontId="5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/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top"/>
    </xf>
    <xf numFmtId="0" fontId="10" fillId="7" borderId="0" xfId="0" applyFont="1" applyFill="1" applyAlignment="1">
      <alignment vertical="center"/>
    </xf>
    <xf numFmtId="49" fontId="16" fillId="4" borderId="3" xfId="0" applyNumberFormat="1" applyFont="1" applyFill="1" applyBorder="1" applyAlignment="1">
      <alignment vertical="center" wrapText="1"/>
    </xf>
    <xf numFmtId="0" fontId="10" fillId="6" borderId="0" xfId="0" applyFont="1" applyFill="1" applyAlignment="1"/>
    <xf numFmtId="0" fontId="10" fillId="6" borderId="0" xfId="0" applyFont="1" applyFill="1"/>
    <xf numFmtId="49" fontId="17" fillId="4" borderId="1" xfId="0" applyNumberFormat="1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left" vertical="center" wrapText="1"/>
    </xf>
    <xf numFmtId="0" fontId="17" fillId="4" borderId="1" xfId="0" applyNumberFormat="1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right" vertical="center"/>
    </xf>
    <xf numFmtId="49" fontId="17" fillId="4" borderId="3" xfId="0" applyNumberFormat="1" applyFont="1" applyFill="1" applyBorder="1" applyAlignment="1">
      <alignment vertical="center" wrapText="1"/>
    </xf>
    <xf numFmtId="0" fontId="17" fillId="4" borderId="4" xfId="0" applyFont="1" applyFill="1" applyBorder="1" applyAlignment="1">
      <alignment horizontal="center" vertical="center"/>
    </xf>
    <xf numFmtId="49" fontId="18" fillId="4" borderId="1" xfId="2" applyNumberFormat="1" applyFont="1" applyFill="1" applyBorder="1" applyAlignment="1">
      <alignment horizontal="center" vertical="center"/>
    </xf>
    <xf numFmtId="49" fontId="17" fillId="4" borderId="3" xfId="0" applyNumberFormat="1" applyFont="1" applyFill="1" applyBorder="1" applyAlignment="1">
      <alignment horizontal="right" vertical="center" wrapText="1"/>
    </xf>
    <xf numFmtId="49" fontId="18" fillId="4" borderId="3" xfId="2" applyNumberFormat="1" applyFont="1" applyFill="1" applyBorder="1" applyAlignment="1">
      <alignment vertical="center"/>
    </xf>
    <xf numFmtId="0" fontId="10" fillId="4" borderId="0" xfId="0" applyFont="1" applyFill="1" applyAlignment="1"/>
    <xf numFmtId="0" fontId="10" fillId="4" borderId="0" xfId="0" applyFont="1" applyFill="1"/>
    <xf numFmtId="0" fontId="16" fillId="4" borderId="5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44" fontId="19" fillId="0" borderId="0" xfId="1" applyFont="1"/>
    <xf numFmtId="0" fontId="19" fillId="0" borderId="0" xfId="0" applyFont="1"/>
    <xf numFmtId="0" fontId="21" fillId="0" borderId="0" xfId="0" applyFont="1" applyFill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top"/>
    </xf>
    <xf numFmtId="0" fontId="21" fillId="0" borderId="0" xfId="0" applyFont="1" applyBorder="1"/>
    <xf numFmtId="0" fontId="23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center" vertical="top"/>
    </xf>
    <xf numFmtId="0" fontId="10" fillId="0" borderId="0" xfId="0" applyFont="1" applyBorder="1"/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4" fontId="10" fillId="6" borderId="0" xfId="0" applyNumberFormat="1" applyFont="1" applyFill="1" applyAlignment="1"/>
    <xf numFmtId="10" fontId="10" fillId="0" borderId="0" xfId="3" applyNumberFormat="1" applyFont="1"/>
    <xf numFmtId="49" fontId="18" fillId="4" borderId="3" xfId="2" applyNumberFormat="1" applyFont="1" applyFill="1" applyBorder="1" applyAlignment="1">
      <alignment horizontal="left" vertical="center"/>
    </xf>
    <xf numFmtId="0" fontId="17" fillId="4" borderId="3" xfId="0" applyNumberFormat="1" applyFont="1" applyFill="1" applyBorder="1" applyAlignment="1">
      <alignment horizontal="center" vertical="center" wrapText="1"/>
    </xf>
    <xf numFmtId="164" fontId="17" fillId="4" borderId="3" xfId="0" applyNumberFormat="1" applyFont="1" applyFill="1" applyBorder="1" applyAlignment="1">
      <alignment horizontal="right" vertical="center"/>
    </xf>
    <xf numFmtId="0" fontId="17" fillId="4" borderId="3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49" fontId="15" fillId="4" borderId="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4" fillId="4" borderId="0" xfId="0" applyFont="1" applyFill="1" applyBorder="1" applyAlignment="1">
      <alignment horizontal="left" wrapText="1"/>
    </xf>
    <xf numFmtId="49" fontId="15" fillId="4" borderId="1" xfId="0" applyNumberFormat="1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vertical="center"/>
    </xf>
    <xf numFmtId="0" fontId="16" fillId="4" borderId="3" xfId="0" applyFont="1" applyFill="1" applyBorder="1" applyAlignment="1">
      <alignment vertical="center"/>
    </xf>
    <xf numFmtId="0" fontId="16" fillId="4" borderId="3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49" fontId="18" fillId="4" borderId="3" xfId="2" applyNumberFormat="1" applyFont="1" applyFill="1" applyBorder="1" applyAlignment="1">
      <alignment horizontal="center" vertical="center"/>
    </xf>
    <xf numFmtId="49" fontId="16" fillId="4" borderId="18" xfId="0" applyNumberFormat="1" applyFont="1" applyFill="1" applyBorder="1" applyAlignment="1">
      <alignment vertical="center" wrapText="1"/>
    </xf>
    <xf numFmtId="49" fontId="16" fillId="4" borderId="19" xfId="0" applyNumberFormat="1" applyFont="1" applyFill="1" applyBorder="1" applyAlignment="1">
      <alignment vertical="center" wrapText="1"/>
    </xf>
    <xf numFmtId="49" fontId="17" fillId="4" borderId="18" xfId="0" applyNumberFormat="1" applyFont="1" applyFill="1" applyBorder="1" applyAlignment="1">
      <alignment vertical="center" wrapText="1"/>
    </xf>
    <xf numFmtId="49" fontId="17" fillId="4" borderId="19" xfId="0" applyNumberFormat="1" applyFont="1" applyFill="1" applyBorder="1" applyAlignment="1">
      <alignment vertical="center" wrapText="1"/>
    </xf>
    <xf numFmtId="2" fontId="17" fillId="4" borderId="20" xfId="0" applyNumberFormat="1" applyFont="1" applyFill="1" applyBorder="1" applyAlignment="1">
      <alignment horizontal="center" vertical="center"/>
    </xf>
    <xf numFmtId="164" fontId="17" fillId="4" borderId="21" xfId="0" applyNumberFormat="1" applyFont="1" applyFill="1" applyBorder="1" applyAlignment="1">
      <alignment vertical="center"/>
    </xf>
    <xf numFmtId="49" fontId="18" fillId="4" borderId="18" xfId="2" applyNumberFormat="1" applyFont="1" applyFill="1" applyBorder="1" applyAlignment="1">
      <alignment vertical="center"/>
    </xf>
    <xf numFmtId="164" fontId="17" fillId="4" borderId="19" xfId="0" applyNumberFormat="1" applyFont="1" applyFill="1" applyBorder="1" applyAlignment="1">
      <alignment vertical="center"/>
    </xf>
    <xf numFmtId="2" fontId="17" fillId="4" borderId="18" xfId="0" applyNumberFormat="1" applyFont="1" applyFill="1" applyBorder="1" applyAlignment="1">
      <alignment horizontal="center" vertical="center"/>
    </xf>
    <xf numFmtId="49" fontId="18" fillId="4" borderId="19" xfId="2" applyNumberFormat="1" applyFont="1" applyFill="1" applyBorder="1" applyAlignment="1">
      <alignment vertical="center"/>
    </xf>
    <xf numFmtId="0" fontId="16" fillId="4" borderId="18" xfId="0" applyFont="1" applyFill="1" applyBorder="1" applyAlignment="1">
      <alignment vertical="center"/>
    </xf>
    <xf numFmtId="164" fontId="15" fillId="3" borderId="21" xfId="0" applyNumberFormat="1" applyFont="1" applyFill="1" applyBorder="1"/>
    <xf numFmtId="10" fontId="16" fillId="4" borderId="22" xfId="3" applyNumberFormat="1" applyFont="1" applyFill="1" applyBorder="1" applyAlignment="1">
      <alignment horizontal="center" vertical="center"/>
    </xf>
    <xf numFmtId="164" fontId="15" fillId="4" borderId="23" xfId="0" applyNumberFormat="1" applyFont="1" applyFill="1" applyBorder="1"/>
    <xf numFmtId="49" fontId="15" fillId="3" borderId="15" xfId="0" applyNumberFormat="1" applyFont="1" applyFill="1" applyBorder="1" applyAlignment="1">
      <alignment horizontal="center" vertical="center"/>
    </xf>
    <xf numFmtId="49" fontId="15" fillId="3" borderId="27" xfId="0" applyNumberFormat="1" applyFont="1" applyFill="1" applyBorder="1" applyAlignment="1">
      <alignment horizontal="center" vertical="center"/>
    </xf>
    <xf numFmtId="49" fontId="15" fillId="3" borderId="17" xfId="0" applyNumberFormat="1" applyFont="1" applyFill="1" applyBorder="1" applyAlignment="1">
      <alignment horizontal="center" vertical="center"/>
    </xf>
    <xf numFmtId="49" fontId="15" fillId="3" borderId="16" xfId="0" applyNumberFormat="1" applyFont="1" applyFill="1" applyBorder="1" applyAlignment="1">
      <alignment horizontal="center" vertical="center" wrapText="1"/>
    </xf>
    <xf numFmtId="49" fontId="15" fillId="4" borderId="9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/>
    </xf>
    <xf numFmtId="49" fontId="17" fillId="4" borderId="3" xfId="0" applyNumberFormat="1" applyFont="1" applyFill="1" applyBorder="1" applyAlignment="1">
      <alignment horizontal="left" vertical="center"/>
    </xf>
    <xf numFmtId="0" fontId="10" fillId="0" borderId="8" xfId="0" applyFont="1" applyBorder="1"/>
    <xf numFmtId="0" fontId="10" fillId="7" borderId="8" xfId="0" applyFont="1" applyFill="1" applyBorder="1" applyAlignment="1">
      <alignment vertical="center"/>
    </xf>
    <xf numFmtId="0" fontId="10" fillId="6" borderId="8" xfId="0" applyFont="1" applyFill="1" applyBorder="1"/>
    <xf numFmtId="0" fontId="10" fillId="4" borderId="8" xfId="0" applyFont="1" applyFill="1" applyBorder="1"/>
    <xf numFmtId="0" fontId="17" fillId="4" borderId="1" xfId="0" applyFont="1" applyFill="1" applyBorder="1" applyAlignment="1">
      <alignment horizontal="left" vertical="center"/>
    </xf>
    <xf numFmtId="0" fontId="16" fillId="3" borderId="28" xfId="0" applyFont="1" applyFill="1" applyBorder="1" applyAlignment="1">
      <alignment vertical="center"/>
    </xf>
    <xf numFmtId="0" fontId="16" fillId="3" borderId="29" xfId="0" applyFont="1" applyFill="1" applyBorder="1" applyAlignment="1">
      <alignment vertical="center"/>
    </xf>
    <xf numFmtId="0" fontId="16" fillId="3" borderId="29" xfId="0" applyFont="1" applyFill="1" applyBorder="1" applyAlignment="1">
      <alignment horizontal="right" vertical="center"/>
    </xf>
    <xf numFmtId="165" fontId="16" fillId="3" borderId="30" xfId="0" applyNumberFormat="1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164" fontId="15" fillId="4" borderId="26" xfId="0" applyNumberFormat="1" applyFont="1" applyFill="1" applyBorder="1"/>
    <xf numFmtId="49" fontId="16" fillId="4" borderId="3" xfId="0" applyNumberFormat="1" applyFont="1" applyFill="1" applyBorder="1" applyAlignment="1">
      <alignment horizontal="center" vertical="center" wrapText="1"/>
    </xf>
    <xf numFmtId="49" fontId="17" fillId="4" borderId="3" xfId="0" applyNumberFormat="1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0" fontId="10" fillId="6" borderId="0" xfId="3" applyNumberFormat="1" applyFont="1" applyFill="1" applyAlignment="1"/>
    <xf numFmtId="166" fontId="10" fillId="6" borderId="0" xfId="3" applyNumberFormat="1" applyFont="1" applyFill="1" applyAlignment="1"/>
    <xf numFmtId="2" fontId="10" fillId="6" borderId="0" xfId="0" applyNumberFormat="1" applyFont="1" applyFill="1"/>
    <xf numFmtId="2" fontId="10" fillId="6" borderId="0" xfId="0" applyNumberFormat="1" applyFont="1" applyFill="1" applyAlignment="1"/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center" vertical="center"/>
    </xf>
    <xf numFmtId="44" fontId="5" fillId="0" borderId="0" xfId="0" applyNumberFormat="1" applyFont="1"/>
    <xf numFmtId="44" fontId="5" fillId="0" borderId="0" xfId="1" applyFont="1"/>
    <xf numFmtId="0" fontId="14" fillId="0" borderId="0" xfId="0" applyFont="1" applyBorder="1" applyAlignment="1">
      <alignment horizontal="left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4" fillId="0" borderId="0" xfId="0" applyFont="1" applyBorder="1" applyAlignment="1"/>
    <xf numFmtId="0" fontId="17" fillId="4" borderId="3" xfId="0" applyFont="1" applyFill="1" applyBorder="1" applyAlignment="1">
      <alignment horizontal="left" vertical="center"/>
    </xf>
    <xf numFmtId="49" fontId="18" fillId="4" borderId="3" xfId="2" applyNumberFormat="1" applyFont="1" applyFill="1" applyBorder="1" applyAlignment="1">
      <alignment horizontal="left" vertical="center"/>
    </xf>
    <xf numFmtId="49" fontId="15" fillId="4" borderId="3" xfId="0" applyNumberFormat="1" applyFont="1" applyFill="1" applyBorder="1" applyAlignment="1">
      <alignment horizontal="center" vertical="center"/>
    </xf>
    <xf numFmtId="49" fontId="17" fillId="4" borderId="3" xfId="0" applyNumberFormat="1" applyFont="1" applyFill="1" applyBorder="1" applyAlignment="1">
      <alignment horizontal="left" vertical="center"/>
    </xf>
    <xf numFmtId="49" fontId="16" fillId="4" borderId="3" xfId="0" applyNumberFormat="1" applyFont="1" applyFill="1" applyBorder="1" applyAlignment="1">
      <alignment horizontal="left" vertical="center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26" fillId="2" borderId="31" xfId="0" applyNumberFormat="1" applyFont="1" applyFill="1" applyBorder="1" applyAlignment="1">
      <alignment horizontal="center" vertical="center" wrapText="1"/>
    </xf>
    <xf numFmtId="49" fontId="26" fillId="2" borderId="32" xfId="0" applyNumberFormat="1" applyFont="1" applyFill="1" applyBorder="1" applyAlignment="1">
      <alignment horizontal="center" vertical="center" wrapText="1"/>
    </xf>
    <xf numFmtId="49" fontId="26" fillId="2" borderId="17" xfId="0" applyNumberFormat="1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0" fontId="16" fillId="4" borderId="3" xfId="3" applyNumberFormat="1" applyFont="1" applyFill="1" applyBorder="1" applyAlignment="1">
      <alignment horizontal="left" vertical="center"/>
    </xf>
    <xf numFmtId="0" fontId="16" fillId="4" borderId="3" xfId="0" applyFont="1" applyFill="1" applyBorder="1" applyAlignment="1">
      <alignment horizontal="right" vertical="center"/>
    </xf>
    <xf numFmtId="0" fontId="16" fillId="4" borderId="4" xfId="0" applyFont="1" applyFill="1" applyBorder="1" applyAlignment="1">
      <alignment horizontal="right" vertical="center"/>
    </xf>
    <xf numFmtId="49" fontId="15" fillId="4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6" fillId="0" borderId="13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4" fontId="6" fillId="5" borderId="15" xfId="0" applyNumberFormat="1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44" fontId="6" fillId="0" borderId="14" xfId="1" applyFont="1" applyBorder="1" applyAlignment="1">
      <alignment horizontal="center"/>
    </xf>
    <xf numFmtId="44" fontId="5" fillId="0" borderId="2" xfId="1" applyFont="1" applyBorder="1" applyAlignment="1">
      <alignment horizontal="center" vertical="center"/>
    </xf>
    <xf numFmtId="44" fontId="5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4" fontId="5" fillId="0" borderId="2" xfId="1" applyFont="1" applyBorder="1" applyAlignment="1">
      <alignment horizontal="center"/>
    </xf>
    <xf numFmtId="44" fontId="5" fillId="0" borderId="3" xfId="1" applyFont="1" applyBorder="1" applyAlignment="1">
      <alignment horizontal="center"/>
    </xf>
    <xf numFmtId="44" fontId="5" fillId="0" borderId="4" xfId="1" applyFont="1" applyBorder="1" applyAlignment="1">
      <alignment horizont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44" fontId="5" fillId="0" borderId="4" xfId="1" applyFont="1" applyBorder="1" applyAlignment="1">
      <alignment horizontal="center" vertical="center"/>
    </xf>
    <xf numFmtId="44" fontId="6" fillId="0" borderId="9" xfId="1" applyFont="1" applyBorder="1" applyAlignment="1">
      <alignment horizontal="center" vertical="center"/>
    </xf>
    <xf numFmtId="44" fontId="6" fillId="0" borderId="10" xfId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/>
    <xf numFmtId="0" fontId="5" fillId="0" borderId="5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6" fillId="0" borderId="4" xfId="1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_Boletim 156" xfId="2" xr:uid="{00000000-0005-0000-0000-000002000000}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501098</xdr:colOff>
      <xdr:row>45</xdr:row>
      <xdr:rowOff>171036</xdr:rowOff>
    </xdr:from>
    <xdr:to>
      <xdr:col>4</xdr:col>
      <xdr:colOff>1925465</xdr:colOff>
      <xdr:row>51</xdr:row>
      <xdr:rowOff>114301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H="1">
          <a:off x="501098" y="10600911"/>
          <a:ext cx="3415092" cy="11053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Thiemy Barbieri Jorge 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5069682799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ART: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28027230180156674</a:t>
          </a:r>
        </a:p>
      </xdr:txBody>
    </xdr:sp>
    <xdr:clientData/>
  </xdr:twoCellAnchor>
  <xdr:twoCellAnchor>
    <xdr:from>
      <xdr:col>4</xdr:col>
      <xdr:colOff>2804078</xdr:colOff>
      <xdr:row>46</xdr:row>
      <xdr:rowOff>38929</xdr:rowOff>
    </xdr:from>
    <xdr:to>
      <xdr:col>10</xdr:col>
      <xdr:colOff>385193</xdr:colOff>
      <xdr:row>50</xdr:row>
      <xdr:rowOff>67693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H="1">
          <a:off x="4794803" y="10659304"/>
          <a:ext cx="2676990" cy="8002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Cristiano Salmeirão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</a:t>
          </a:r>
          <a:endParaRPr lang="pt-BR" sz="1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Prefeito Municipal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257174</xdr:colOff>
      <xdr:row>0</xdr:row>
      <xdr:rowOff>47625</xdr:rowOff>
    </xdr:from>
    <xdr:to>
      <xdr:col>7</xdr:col>
      <xdr:colOff>380999</xdr:colOff>
      <xdr:row>4</xdr:row>
      <xdr:rowOff>140970</xdr:rowOff>
    </xdr:to>
    <xdr:pic>
      <xdr:nvPicPr>
        <xdr:cNvPr id="5" name="Imagem 4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id="{74F18EAA-889E-4D37-A969-623B076EFA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49" y="47625"/>
          <a:ext cx="5991225" cy="8553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1714500</xdr:colOff>
      <xdr:row>33</xdr:row>
      <xdr:rowOff>9525</xdr:rowOff>
    </xdr:from>
    <xdr:to>
      <xdr:col>6</xdr:col>
      <xdr:colOff>369333</xdr:colOff>
      <xdr:row>35</xdr:row>
      <xdr:rowOff>628650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C887DEF6-9697-4E5F-9F53-9A2229C125E2}"/>
            </a:ext>
          </a:extLst>
        </xdr:cNvPr>
        <xdr:cNvSpPr txBox="1"/>
      </xdr:nvSpPr>
      <xdr:spPr>
        <a:xfrm flipH="1">
          <a:off x="2543175" y="9134475"/>
          <a:ext cx="2912508" cy="1000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Thiemy Barbieri Jorge 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5069682799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ART:28027230180156674</a:t>
          </a:r>
        </a:p>
      </xdr:txBody>
    </xdr:sp>
    <xdr:clientData/>
  </xdr:twoCellAnchor>
  <xdr:twoCellAnchor editAs="oneCell">
    <xdr:from>
      <xdr:col>1</xdr:col>
      <xdr:colOff>552449</xdr:colOff>
      <xdr:row>0</xdr:row>
      <xdr:rowOff>76200</xdr:rowOff>
    </xdr:from>
    <xdr:to>
      <xdr:col>8</xdr:col>
      <xdr:colOff>790574</xdr:colOff>
      <xdr:row>4</xdr:row>
      <xdr:rowOff>133350</xdr:rowOff>
    </xdr:to>
    <xdr:pic>
      <xdr:nvPicPr>
        <xdr:cNvPr id="3" name="Imagem 2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id="{68397787-3E10-4A23-90C7-15F4F7ACCDF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4" y="76200"/>
          <a:ext cx="59912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hiemy\Desktop\Secretaria%20de%20Obras\5.%20RECAP.%20E%20PAV\3.PR&#211;-TRANSPORTE\3%20-%20ProTransp%20-%205&#186;envio\2%20-%20Convenio%202\1.%20Or&#231;amento\PLANILHA%202\or&#231;amento%202-PLANILHA%20M&#218;LTIPLA%202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29">
          <cell r="G29">
            <v>42826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4"/>
  <sheetViews>
    <sheetView view="pageBreakPreview" topLeftCell="A28" zoomScaleNormal="85" zoomScaleSheetLayoutView="100" workbookViewId="0">
      <selection activeCell="N42" sqref="N42"/>
    </sheetView>
  </sheetViews>
  <sheetFormatPr defaultRowHeight="15"/>
  <cols>
    <col min="1" max="1" width="9.140625" style="7"/>
    <col min="2" max="2" width="8.85546875" style="7" customWidth="1"/>
    <col min="3" max="3" width="5.85546875" style="7" customWidth="1"/>
    <col min="4" max="4" width="15.140625" style="7" bestFit="1" customWidth="1"/>
    <col min="5" max="5" width="42.85546875" style="7" customWidth="1"/>
    <col min="6" max="6" width="13.85546875" style="49" customWidth="1"/>
    <col min="7" max="7" width="10.28515625" style="9" customWidth="1"/>
    <col min="8" max="8" width="10.140625" style="7" customWidth="1"/>
    <col min="9" max="10" width="13.140625" style="7" customWidth="1"/>
    <col min="11" max="11" width="16.5703125" style="7" customWidth="1"/>
    <col min="12" max="12" width="9.140625" style="7"/>
    <col min="13" max="13" width="26" style="7" customWidth="1"/>
    <col min="14" max="14" width="14.140625" style="7" customWidth="1"/>
    <col min="15" max="15" width="12.28515625" style="7" customWidth="1"/>
    <col min="16" max="18" width="9.140625" style="7"/>
    <col min="19" max="19" width="12.28515625" style="7" customWidth="1"/>
    <col min="20" max="16384" width="9.140625" style="7"/>
  </cols>
  <sheetData>
    <row r="1" spans="1:21">
      <c r="D1" s="114"/>
      <c r="E1" s="114"/>
      <c r="F1" s="114"/>
      <c r="G1" s="114"/>
      <c r="H1" s="114"/>
      <c r="I1" s="114"/>
      <c r="J1" s="114"/>
      <c r="K1" s="114"/>
    </row>
    <row r="2" spans="1:21">
      <c r="D2" s="115"/>
      <c r="E2" s="115"/>
      <c r="F2" s="115"/>
      <c r="G2" s="115"/>
      <c r="H2" s="115"/>
      <c r="I2" s="115"/>
      <c r="J2" s="115"/>
      <c r="K2" s="115"/>
    </row>
    <row r="3" spans="1:21">
      <c r="B3" s="8"/>
      <c r="C3" s="8"/>
      <c r="D3" s="115"/>
      <c r="E3" s="115"/>
      <c r="F3" s="115"/>
      <c r="G3" s="115"/>
      <c r="H3" s="115"/>
      <c r="I3" s="115"/>
      <c r="J3" s="115"/>
      <c r="K3" s="115"/>
    </row>
    <row r="4" spans="1:21">
      <c r="B4" s="8"/>
      <c r="C4" s="8"/>
      <c r="D4" s="116"/>
      <c r="E4" s="116"/>
      <c r="F4" s="116"/>
      <c r="G4" s="116"/>
      <c r="H4" s="116"/>
      <c r="I4" s="116"/>
      <c r="J4" s="116"/>
      <c r="K4" s="116"/>
    </row>
    <row r="5" spans="1:21">
      <c r="B5" s="8"/>
      <c r="C5" s="8"/>
      <c r="D5" s="8"/>
    </row>
    <row r="6" spans="1:21">
      <c r="B6" s="8"/>
      <c r="C6" s="8"/>
      <c r="D6" s="8"/>
    </row>
    <row r="7" spans="1:21">
      <c r="B7" s="117" t="s">
        <v>0</v>
      </c>
      <c r="C7" s="117"/>
      <c r="D7" s="117"/>
      <c r="E7" s="117"/>
      <c r="F7" s="117"/>
      <c r="G7" s="117"/>
      <c r="H7" s="117"/>
      <c r="I7" s="117"/>
      <c r="J7" s="117"/>
      <c r="K7" s="117"/>
    </row>
    <row r="8" spans="1:21">
      <c r="B8" s="8"/>
      <c r="C8" s="8"/>
      <c r="D8" s="8"/>
      <c r="E8" s="8"/>
      <c r="H8" s="8"/>
      <c r="I8" s="8"/>
      <c r="J8" s="8"/>
      <c r="K8" s="8"/>
    </row>
    <row r="9" spans="1:21" ht="15.75">
      <c r="B9" s="113" t="s">
        <v>1</v>
      </c>
      <c r="C9" s="113"/>
      <c r="D9" s="113"/>
      <c r="E9" s="113"/>
      <c r="F9" s="113"/>
      <c r="G9" s="113"/>
      <c r="H9" s="113"/>
      <c r="I9" s="113"/>
      <c r="J9" s="113"/>
      <c r="K9" s="113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ht="15.75">
      <c r="B10" s="10"/>
      <c r="C10" s="10"/>
      <c r="D10" s="10"/>
      <c r="E10" s="10"/>
      <c r="F10" s="10"/>
      <c r="G10" s="11"/>
      <c r="H10" s="10"/>
      <c r="I10" s="10"/>
      <c r="J10" s="10"/>
      <c r="K10" s="10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ht="15.75">
      <c r="B11" s="118" t="s">
        <v>54</v>
      </c>
      <c r="C11" s="118"/>
      <c r="D11" s="118"/>
      <c r="E11" s="118"/>
      <c r="F11" s="118"/>
      <c r="G11" s="118"/>
      <c r="H11" s="118"/>
      <c r="I11" s="118"/>
      <c r="J11" s="118"/>
      <c r="K11" s="11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ht="33.75" customHeight="1">
      <c r="B12" s="113" t="s">
        <v>60</v>
      </c>
      <c r="C12" s="113"/>
      <c r="D12" s="113"/>
      <c r="E12" s="113"/>
      <c r="F12" s="113"/>
      <c r="G12" s="113"/>
      <c r="H12" s="113"/>
      <c r="I12" s="113"/>
      <c r="J12" s="113"/>
      <c r="K12" s="113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ht="33.75" customHeight="1">
      <c r="B13" s="48"/>
      <c r="C13" s="48"/>
      <c r="D13" s="48"/>
      <c r="E13" s="48"/>
      <c r="F13" s="52"/>
      <c r="G13" s="48"/>
      <c r="H13" s="48"/>
      <c r="I13" s="48"/>
      <c r="J13" s="48"/>
      <c r="K13" s="4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ht="33.75" customHeight="1" thickBot="1">
      <c r="A14" s="83"/>
      <c r="B14" s="128" t="s">
        <v>50</v>
      </c>
      <c r="C14" s="128"/>
      <c r="D14" s="128"/>
      <c r="E14" s="128"/>
      <c r="F14" s="128"/>
      <c r="G14" s="129"/>
      <c r="H14" s="129"/>
      <c r="I14" s="129"/>
      <c r="J14" s="129"/>
      <c r="K14" s="130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 ht="63.75" customHeight="1" thickBot="1">
      <c r="A15" s="83"/>
      <c r="B15" s="53"/>
      <c r="C15" s="53"/>
      <c r="D15" s="53"/>
      <c r="E15" s="53"/>
      <c r="F15" s="80" t="s">
        <v>83</v>
      </c>
      <c r="G15" s="125" t="s">
        <v>82</v>
      </c>
      <c r="H15" s="126"/>
      <c r="I15" s="126"/>
      <c r="J15" s="126"/>
      <c r="K15" s="127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s="12" customFormat="1" ht="27" customHeight="1" thickBot="1">
      <c r="A16" s="84"/>
      <c r="B16" s="81" t="s">
        <v>2</v>
      </c>
      <c r="C16" s="55" t="s">
        <v>3</v>
      </c>
      <c r="D16" s="55" t="s">
        <v>56</v>
      </c>
      <c r="E16" s="54" t="s">
        <v>4</v>
      </c>
      <c r="F16" s="50" t="s">
        <v>29</v>
      </c>
      <c r="G16" s="76" t="s">
        <v>48</v>
      </c>
      <c r="H16" s="77" t="s">
        <v>49</v>
      </c>
      <c r="I16" s="77" t="s">
        <v>34</v>
      </c>
      <c r="J16" s="79" t="s">
        <v>59</v>
      </c>
      <c r="K16" s="78" t="s">
        <v>5</v>
      </c>
    </row>
    <row r="17" spans="1:21" s="15" customFormat="1" ht="21" customHeight="1">
      <c r="A17" s="85"/>
      <c r="B17" s="121" t="s">
        <v>15</v>
      </c>
      <c r="C17" s="121"/>
      <c r="D17" s="123" t="s">
        <v>35</v>
      </c>
      <c r="E17" s="123"/>
      <c r="F17" s="95"/>
      <c r="G17" s="62"/>
      <c r="H17" s="13"/>
      <c r="I17" s="13"/>
      <c r="J17" s="13"/>
      <c r="K17" s="63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s="15" customFormat="1" ht="18.75" customHeight="1">
      <c r="A18" s="85"/>
      <c r="B18" s="122" t="s">
        <v>14</v>
      </c>
      <c r="C18" s="122"/>
      <c r="D18" s="124" t="s">
        <v>78</v>
      </c>
      <c r="E18" s="124"/>
      <c r="F18" s="96"/>
      <c r="G18" s="64"/>
      <c r="H18" s="20"/>
      <c r="I18" s="20"/>
      <c r="J18" s="20"/>
      <c r="K18" s="65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s="15" customFormat="1" ht="31.5" customHeight="1">
      <c r="A19" s="85"/>
      <c r="B19" s="82" t="s">
        <v>6</v>
      </c>
      <c r="C19" s="21" t="s">
        <v>61</v>
      </c>
      <c r="D19" s="22" t="s">
        <v>52</v>
      </c>
      <c r="E19" s="17" t="s">
        <v>53</v>
      </c>
      <c r="F19" s="97" t="s">
        <v>86</v>
      </c>
      <c r="G19" s="66">
        <v>4979.8500000000004</v>
      </c>
      <c r="H19" s="18" t="s">
        <v>7</v>
      </c>
      <c r="I19" s="23" t="s">
        <v>75</v>
      </c>
      <c r="J19" s="19">
        <f>(I19*$C$36)+I19</f>
        <v>0.72003600000000001</v>
      </c>
      <c r="K19" s="67">
        <f>ROUND((J19*G19),2)</f>
        <v>3585.67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pans="1:21" s="15" customFormat="1" ht="18.75" customHeight="1">
      <c r="A20" s="85"/>
      <c r="B20" s="119" t="s">
        <v>62</v>
      </c>
      <c r="C20" s="119"/>
      <c r="D20" s="120" t="s">
        <v>40</v>
      </c>
      <c r="E20" s="120"/>
      <c r="F20" s="61"/>
      <c r="G20" s="68"/>
      <c r="H20" s="24"/>
      <c r="I20" s="24"/>
      <c r="J20" s="24"/>
      <c r="K20" s="69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pans="1:21" s="15" customFormat="1" ht="18.75" customHeight="1">
      <c r="A21" s="85"/>
      <c r="B21" s="21" t="s">
        <v>6</v>
      </c>
      <c r="C21" s="21" t="s">
        <v>63</v>
      </c>
      <c r="D21" s="22" t="s">
        <v>76</v>
      </c>
      <c r="E21" s="17" t="s">
        <v>9</v>
      </c>
      <c r="F21" s="97" t="s">
        <v>84</v>
      </c>
      <c r="G21" s="66">
        <f>G19</f>
        <v>4979.8500000000004</v>
      </c>
      <c r="H21" s="18" t="s">
        <v>7</v>
      </c>
      <c r="I21" s="19">
        <f>O21</f>
        <v>2.7954499999999998</v>
      </c>
      <c r="J21" s="19">
        <f>(I21*$C$36)+I21</f>
        <v>3.4115671799999996</v>
      </c>
      <c r="K21" s="67">
        <f>ROUND((J21*G21),2)</f>
        <v>16989.09</v>
      </c>
      <c r="L21" s="14"/>
      <c r="M21" s="102">
        <v>0.81499999999999995</v>
      </c>
      <c r="N21" s="15">
        <v>3.43</v>
      </c>
      <c r="O21" s="105">
        <f>M21*N21</f>
        <v>2.7954499999999998</v>
      </c>
      <c r="P21" s="14"/>
      <c r="Q21" s="14"/>
      <c r="R21" s="14"/>
      <c r="S21" s="14"/>
      <c r="T21" s="14"/>
      <c r="U21" s="14"/>
    </row>
    <row r="22" spans="1:21" s="15" customFormat="1" ht="18.75" customHeight="1">
      <c r="A22" s="85"/>
      <c r="B22" s="119" t="s">
        <v>66</v>
      </c>
      <c r="C22" s="119"/>
      <c r="D22" s="120" t="s">
        <v>74</v>
      </c>
      <c r="E22" s="120"/>
      <c r="F22" s="61"/>
      <c r="G22" s="70"/>
      <c r="H22" s="45"/>
      <c r="I22" s="46"/>
      <c r="J22" s="46"/>
      <c r="K22" s="69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pans="1:21" s="15" customFormat="1" ht="25.5">
      <c r="A23" s="85"/>
      <c r="B23" s="21" t="s">
        <v>6</v>
      </c>
      <c r="C23" s="21" t="s">
        <v>67</v>
      </c>
      <c r="D23" s="22" t="s">
        <v>77</v>
      </c>
      <c r="E23" s="17" t="s">
        <v>12</v>
      </c>
      <c r="F23" s="97" t="s">
        <v>85</v>
      </c>
      <c r="G23" s="66">
        <f>G21*0.01</f>
        <v>49.798500000000004</v>
      </c>
      <c r="H23" s="18" t="s">
        <v>8</v>
      </c>
      <c r="I23" s="19">
        <f>O23</f>
        <v>633.11767760123018</v>
      </c>
      <c r="J23" s="19">
        <f>(I23*$C$36)+I23</f>
        <v>772.6568137445413</v>
      </c>
      <c r="K23" s="67">
        <f>ROUND((J23*G23),2)</f>
        <v>38477.15</v>
      </c>
      <c r="L23" s="14"/>
      <c r="M23" s="103">
        <v>0.81699982914744584</v>
      </c>
      <c r="N23" s="104">
        <v>774.93</v>
      </c>
      <c r="O23" s="105">
        <f>N23*M23</f>
        <v>633.11767760123018</v>
      </c>
      <c r="P23" s="14"/>
      <c r="Q23" s="14"/>
      <c r="R23" s="14"/>
      <c r="S23" s="14"/>
      <c r="T23" s="14"/>
      <c r="U23" s="14"/>
    </row>
    <row r="24" spans="1:21" s="15" customFormat="1" ht="18.75" customHeight="1">
      <c r="A24" s="85"/>
      <c r="B24" s="119" t="s">
        <v>64</v>
      </c>
      <c r="C24" s="119"/>
      <c r="D24" s="24" t="s">
        <v>68</v>
      </c>
      <c r="E24" s="24"/>
      <c r="F24" s="61"/>
      <c r="G24" s="68"/>
      <c r="H24" s="24"/>
      <c r="I24" s="24"/>
      <c r="J24" s="24"/>
      <c r="K24" s="71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s="15" customFormat="1" ht="25.5">
      <c r="A25" s="85"/>
      <c r="B25" s="21" t="s">
        <v>6</v>
      </c>
      <c r="C25" s="16" t="s">
        <v>65</v>
      </c>
      <c r="D25" s="22" t="s">
        <v>77</v>
      </c>
      <c r="E25" s="17" t="s">
        <v>12</v>
      </c>
      <c r="F25" s="97" t="s">
        <v>85</v>
      </c>
      <c r="G25" s="66">
        <f>G21*0.03</f>
        <v>149.3955</v>
      </c>
      <c r="H25" s="18" t="s">
        <v>8</v>
      </c>
      <c r="I25" s="19">
        <f>I23</f>
        <v>633.11767760123018</v>
      </c>
      <c r="J25" s="19">
        <f>(I25*$C$36)+I25</f>
        <v>772.6568137445413</v>
      </c>
      <c r="K25" s="67">
        <f>ROUND((J25*G25),2)</f>
        <v>115431.45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s="15" customFormat="1" ht="21" customHeight="1">
      <c r="A26" s="85"/>
      <c r="B26" s="57"/>
      <c r="C26" s="57"/>
      <c r="D26" s="57"/>
      <c r="E26" s="57"/>
      <c r="F26" s="58"/>
      <c r="G26" s="72"/>
      <c r="H26" s="57"/>
      <c r="I26" s="135" t="s">
        <v>51</v>
      </c>
      <c r="J26" s="136"/>
      <c r="K26" s="73">
        <f>SUM(K19:K25)</f>
        <v>174483.36</v>
      </c>
      <c r="L26" s="14"/>
      <c r="M26" s="42"/>
      <c r="N26" s="14"/>
      <c r="O26" s="14"/>
      <c r="P26" s="14"/>
      <c r="Q26" s="14"/>
      <c r="R26" s="14"/>
      <c r="S26" s="14"/>
      <c r="T26" s="14"/>
      <c r="U26" s="14"/>
    </row>
    <row r="27" spans="1:21" s="15" customFormat="1" ht="21" customHeight="1">
      <c r="A27" s="85"/>
      <c r="B27" s="137" t="s">
        <v>17</v>
      </c>
      <c r="C27" s="121"/>
      <c r="D27" s="123" t="s">
        <v>38</v>
      </c>
      <c r="E27" s="123"/>
      <c r="F27" s="95"/>
      <c r="G27" s="62"/>
      <c r="H27" s="13"/>
      <c r="I27" s="13"/>
      <c r="J27" s="13"/>
      <c r="K27" s="63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pans="1:21" s="15" customFormat="1" ht="18.75" customHeight="1">
      <c r="A28" s="85"/>
      <c r="B28" s="119" t="s">
        <v>10</v>
      </c>
      <c r="C28" s="119"/>
      <c r="D28" s="120" t="s">
        <v>39</v>
      </c>
      <c r="E28" s="120"/>
      <c r="F28" s="61"/>
      <c r="G28" s="68"/>
      <c r="H28" s="24"/>
      <c r="I28" s="24"/>
      <c r="J28" s="24"/>
      <c r="K28" s="71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pans="1:21" s="15" customFormat="1" ht="31.5" customHeight="1">
      <c r="A29" s="85"/>
      <c r="B29" s="21" t="s">
        <v>6</v>
      </c>
      <c r="C29" s="16" t="s">
        <v>36</v>
      </c>
      <c r="D29" s="22" t="s">
        <v>42</v>
      </c>
      <c r="E29" s="17" t="s">
        <v>41</v>
      </c>
      <c r="F29" s="97" t="s">
        <v>86</v>
      </c>
      <c r="G29" s="66">
        <v>1.58</v>
      </c>
      <c r="H29" s="18" t="s">
        <v>7</v>
      </c>
      <c r="I29" s="19">
        <v>686.68</v>
      </c>
      <c r="J29" s="19">
        <f>(I29*$C$36)+I29</f>
        <v>838.02427199999988</v>
      </c>
      <c r="K29" s="67">
        <f>ROUND((J29*G29),2)</f>
        <v>1324.08</v>
      </c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s="15" customFormat="1" ht="31.5" customHeight="1">
      <c r="A30" s="85"/>
      <c r="B30" s="21" t="s">
        <v>6</v>
      </c>
      <c r="C30" s="16" t="s">
        <v>70</v>
      </c>
      <c r="D30" s="22" t="s">
        <v>43</v>
      </c>
      <c r="E30" s="17" t="s">
        <v>44</v>
      </c>
      <c r="F30" s="97" t="s">
        <v>86</v>
      </c>
      <c r="G30" s="66">
        <f>7*13.5</f>
        <v>94.5</v>
      </c>
      <c r="H30" s="18" t="s">
        <v>45</v>
      </c>
      <c r="I30" s="19">
        <v>14.75</v>
      </c>
      <c r="J30" s="19">
        <f>(I30*$C$36)+I30</f>
        <v>18.000900000000001</v>
      </c>
      <c r="K30" s="67">
        <f>ROUND((J30*G30),2)</f>
        <v>1701.09</v>
      </c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s="26" customFormat="1" ht="42.75">
      <c r="A31" s="86"/>
      <c r="B31" s="21" t="s">
        <v>11</v>
      </c>
      <c r="C31" s="16" t="s">
        <v>71</v>
      </c>
      <c r="D31" s="22" t="s">
        <v>46</v>
      </c>
      <c r="E31" s="17" t="s">
        <v>55</v>
      </c>
      <c r="F31" s="97" t="s">
        <v>86</v>
      </c>
      <c r="G31" s="66">
        <f>7*1</f>
        <v>7</v>
      </c>
      <c r="H31" s="18" t="s">
        <v>47</v>
      </c>
      <c r="I31" s="19">
        <v>54.71</v>
      </c>
      <c r="J31" s="19">
        <f>(I31*$C$36)+I31</f>
        <v>66.768084000000002</v>
      </c>
      <c r="K31" s="67">
        <f>ROUND((J31*G31),2)</f>
        <v>467.38</v>
      </c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s="15" customFormat="1" ht="18.75" customHeight="1">
      <c r="A32" s="85"/>
      <c r="B32" s="119" t="s">
        <v>16</v>
      </c>
      <c r="C32" s="119"/>
      <c r="D32" s="120" t="s">
        <v>69</v>
      </c>
      <c r="E32" s="120"/>
      <c r="F32" s="61"/>
      <c r="G32" s="68"/>
      <c r="H32" s="24"/>
      <c r="I32" s="24"/>
      <c r="J32" s="24"/>
      <c r="K32" s="71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s="15" customFormat="1" ht="31.5" customHeight="1">
      <c r="A33" s="85"/>
      <c r="B33" s="21" t="s">
        <v>6</v>
      </c>
      <c r="C33" s="16" t="s">
        <v>37</v>
      </c>
      <c r="D33" s="22" t="s">
        <v>72</v>
      </c>
      <c r="E33" s="17" t="s">
        <v>73</v>
      </c>
      <c r="F33" s="97" t="s">
        <v>86</v>
      </c>
      <c r="G33" s="66">
        <v>71.61</v>
      </c>
      <c r="H33" s="18" t="s">
        <v>7</v>
      </c>
      <c r="I33" s="19">
        <v>21.58</v>
      </c>
      <c r="J33" s="19">
        <f>(I33*$C$36)+I33</f>
        <v>26.336231999999999</v>
      </c>
      <c r="K33" s="67">
        <f>ROUND((J33*G33),2)</f>
        <v>1885.94</v>
      </c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s="15" customFormat="1" ht="18.75" customHeight="1">
      <c r="B34" s="87"/>
      <c r="C34" s="47"/>
      <c r="D34" s="44"/>
      <c r="E34" s="44"/>
      <c r="F34" s="61"/>
      <c r="G34" s="68"/>
      <c r="H34" s="24"/>
      <c r="I34" s="24"/>
      <c r="J34" s="24"/>
      <c r="K34" s="71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s="15" customFormat="1" ht="21" customHeight="1">
      <c r="B35" s="56"/>
      <c r="C35" s="57"/>
      <c r="D35" s="57"/>
      <c r="E35" s="57"/>
      <c r="F35" s="58"/>
      <c r="G35" s="72"/>
      <c r="H35" s="57"/>
      <c r="I35" s="135" t="s">
        <v>51</v>
      </c>
      <c r="J35" s="136"/>
      <c r="K35" s="73">
        <f>SUM(K29:K33)</f>
        <v>5378.49</v>
      </c>
      <c r="L35" s="14"/>
      <c r="M35" s="42"/>
      <c r="N35" s="14"/>
      <c r="O35" s="14"/>
      <c r="P35" s="14"/>
      <c r="Q35" s="14"/>
      <c r="R35" s="14"/>
      <c r="S35" s="14"/>
      <c r="T35" s="14"/>
      <c r="U35" s="14"/>
    </row>
    <row r="36" spans="1:21" s="15" customFormat="1">
      <c r="B36" s="28" t="s">
        <v>58</v>
      </c>
      <c r="C36" s="134">
        <v>0.22040000000000001</v>
      </c>
      <c r="D36" s="134"/>
      <c r="E36" s="28"/>
      <c r="F36" s="28"/>
      <c r="G36" s="74"/>
      <c r="H36" s="28"/>
      <c r="I36" s="28"/>
      <c r="J36" s="28"/>
      <c r="K36" s="75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s="15" customFormat="1" ht="15.75" thickBot="1">
      <c r="B37" s="27"/>
      <c r="C37" s="28"/>
      <c r="D37" s="28"/>
      <c r="E37" s="28"/>
      <c r="F37" s="28"/>
      <c r="G37" s="92"/>
      <c r="H37" s="93"/>
      <c r="I37" s="93"/>
      <c r="J37" s="93"/>
      <c r="K37" s="9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21" customHeight="1" thickBot="1">
      <c r="B38" s="59"/>
      <c r="C38" s="60"/>
      <c r="D38" s="60"/>
      <c r="E38" s="60"/>
      <c r="F38" s="98"/>
      <c r="G38" s="88"/>
      <c r="H38" s="89"/>
      <c r="I38" s="89"/>
      <c r="J38" s="90" t="s">
        <v>57</v>
      </c>
      <c r="K38" s="91">
        <f>K26+K35</f>
        <v>179861.84999999998</v>
      </c>
      <c r="M38" s="43"/>
      <c r="S38" s="29"/>
      <c r="T38" s="30"/>
    </row>
    <row r="39" spans="1:21" ht="29.25" customHeight="1">
      <c r="B39" s="131" t="s">
        <v>88</v>
      </c>
      <c r="C39" s="131"/>
      <c r="D39" s="131"/>
      <c r="E39" s="131"/>
      <c r="F39" s="131"/>
      <c r="G39" s="131"/>
      <c r="H39" s="131"/>
      <c r="I39" s="131"/>
      <c r="J39" s="131"/>
      <c r="K39" s="131"/>
    </row>
    <row r="40" spans="1:21" ht="15.75">
      <c r="B40" s="31"/>
      <c r="C40" s="32"/>
      <c r="D40" s="33"/>
      <c r="E40" s="33"/>
      <c r="F40" s="33"/>
      <c r="G40" s="34"/>
      <c r="H40" s="35"/>
      <c r="I40" s="35"/>
      <c r="J40" s="35"/>
      <c r="K40" s="35"/>
    </row>
    <row r="41" spans="1:21">
      <c r="B41" s="36" t="s">
        <v>13</v>
      </c>
      <c r="C41" s="33"/>
      <c r="D41" s="36"/>
      <c r="E41" s="36"/>
      <c r="F41" s="99"/>
      <c r="G41" s="36"/>
      <c r="H41" s="36"/>
      <c r="I41" s="36"/>
      <c r="J41" s="36"/>
      <c r="K41" s="36"/>
    </row>
    <row r="42" spans="1:21">
      <c r="B42" s="36" t="s">
        <v>87</v>
      </c>
      <c r="C42" s="36"/>
      <c r="D42" s="36"/>
      <c r="E42" s="36"/>
      <c r="F42" s="99"/>
      <c r="G42" s="36"/>
      <c r="H42" s="36"/>
      <c r="I42" s="36"/>
      <c r="J42" s="36"/>
      <c r="K42" s="36"/>
    </row>
    <row r="43" spans="1:21">
      <c r="B43" s="37"/>
      <c r="C43" s="36"/>
      <c r="D43" s="37"/>
      <c r="E43" s="37"/>
      <c r="F43" s="100"/>
      <c r="G43" s="38"/>
      <c r="H43" s="133" t="s">
        <v>96</v>
      </c>
      <c r="I43" s="117"/>
      <c r="J43" s="117"/>
      <c r="K43" s="117"/>
    </row>
    <row r="44" spans="1:21">
      <c r="B44" s="39"/>
      <c r="C44" s="37"/>
      <c r="D44" s="39"/>
      <c r="E44" s="39"/>
      <c r="F44" s="101"/>
    </row>
    <row r="45" spans="1:21">
      <c r="C45" s="39"/>
    </row>
    <row r="46" spans="1:21">
      <c r="H46" s="40"/>
      <c r="I46" s="40"/>
      <c r="J46" s="40"/>
    </row>
    <row r="47" spans="1:21">
      <c r="H47" s="40"/>
      <c r="I47" s="40"/>
      <c r="J47" s="40"/>
    </row>
    <row r="49" spans="2:11">
      <c r="B49" s="40"/>
      <c r="D49" s="40"/>
      <c r="E49" s="40"/>
      <c r="G49" s="117"/>
      <c r="H49" s="117"/>
      <c r="I49" s="117"/>
      <c r="J49" s="117"/>
      <c r="K49" s="117"/>
    </row>
    <row r="50" spans="2:11" ht="15.75">
      <c r="B50" s="41"/>
      <c r="C50" s="40"/>
      <c r="D50" s="41"/>
      <c r="E50" s="41"/>
      <c r="F50" s="51"/>
      <c r="G50" s="132"/>
      <c r="H50" s="132"/>
      <c r="I50" s="132"/>
      <c r="J50" s="132"/>
      <c r="K50" s="132"/>
    </row>
    <row r="51" spans="2:11" ht="15.75">
      <c r="B51" s="41"/>
      <c r="C51" s="41"/>
      <c r="D51" s="41"/>
      <c r="E51" s="41"/>
      <c r="F51" s="51"/>
      <c r="G51" s="132"/>
      <c r="H51" s="132"/>
      <c r="I51" s="132"/>
      <c r="J51" s="132"/>
      <c r="K51" s="132"/>
    </row>
    <row r="52" spans="2:11" ht="15.75">
      <c r="B52" s="41"/>
      <c r="C52" s="41"/>
      <c r="D52" s="41"/>
      <c r="E52" s="41"/>
      <c r="F52" s="51"/>
    </row>
    <row r="53" spans="2:11" ht="15.75">
      <c r="B53" s="41"/>
      <c r="C53" s="41"/>
      <c r="D53" s="41"/>
      <c r="E53" s="41"/>
      <c r="F53" s="51"/>
    </row>
    <row r="54" spans="2:11" ht="15.75">
      <c r="C54" s="41"/>
    </row>
  </sheetData>
  <mergeCells count="33">
    <mergeCell ref="C36:D36"/>
    <mergeCell ref="B28:C28"/>
    <mergeCell ref="D28:E28"/>
    <mergeCell ref="I35:J35"/>
    <mergeCell ref="B22:C22"/>
    <mergeCell ref="D22:E22"/>
    <mergeCell ref="B32:C32"/>
    <mergeCell ref="D32:E32"/>
    <mergeCell ref="B24:C24"/>
    <mergeCell ref="B27:C27"/>
    <mergeCell ref="D27:E27"/>
    <mergeCell ref="I26:J26"/>
    <mergeCell ref="B39:K39"/>
    <mergeCell ref="G51:K51"/>
    <mergeCell ref="G49:K49"/>
    <mergeCell ref="G50:K50"/>
    <mergeCell ref="H43:K43"/>
    <mergeCell ref="B11:K11"/>
    <mergeCell ref="B12:K12"/>
    <mergeCell ref="B20:C20"/>
    <mergeCell ref="D20:E20"/>
    <mergeCell ref="B17:C17"/>
    <mergeCell ref="B18:C18"/>
    <mergeCell ref="D17:E17"/>
    <mergeCell ref="D18:E18"/>
    <mergeCell ref="G15:K15"/>
    <mergeCell ref="B14:K14"/>
    <mergeCell ref="B9:K9"/>
    <mergeCell ref="D1:K1"/>
    <mergeCell ref="D2:K2"/>
    <mergeCell ref="D3:K3"/>
    <mergeCell ref="D4:K4"/>
    <mergeCell ref="B7:K7"/>
  </mergeCells>
  <pageMargins left="0.511811024" right="0.511811024" top="0.78740157499999996" bottom="0.78740157499999996" header="0.31496062000000002" footer="0.31496062000000002"/>
  <pageSetup paperSize="9" scale="61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B5D7F-DF66-4F76-AB63-47481B369DEE}">
  <sheetPr>
    <pageSetUpPr fitToPage="1"/>
  </sheetPr>
  <dimension ref="A1:N39"/>
  <sheetViews>
    <sheetView tabSelected="1" topLeftCell="A17" workbookViewId="0">
      <selection activeCell="I43" sqref="I43"/>
    </sheetView>
  </sheetViews>
  <sheetFormatPr defaultColWidth="9.140625" defaultRowHeight="15"/>
  <cols>
    <col min="1" max="1" width="12.42578125" style="1" customWidth="1"/>
    <col min="2" max="2" width="27.28515625" style="1" customWidth="1"/>
    <col min="3" max="6" width="9.140625" style="1"/>
    <col min="7" max="7" width="12.5703125" style="1" customWidth="1"/>
    <col min="8" max="8" width="9.85546875" style="1" customWidth="1"/>
    <col min="9" max="9" width="14.7109375" style="1" customWidth="1"/>
    <col min="10" max="10" width="9.140625" style="1"/>
    <col min="11" max="11" width="6.85546875" style="1" customWidth="1"/>
    <col min="12" max="13" width="9.140625" style="1"/>
    <col min="14" max="14" width="14.5703125" style="1" bestFit="1" customWidth="1"/>
    <col min="15" max="16384" width="9.140625" style="1"/>
  </cols>
  <sheetData>
    <row r="1" spans="1:11">
      <c r="B1" s="108"/>
      <c r="C1" s="108"/>
      <c r="D1" s="150"/>
      <c r="E1" s="150"/>
      <c r="F1" s="150"/>
      <c r="G1" s="150"/>
      <c r="H1" s="150"/>
      <c r="I1" s="150"/>
      <c r="J1" s="150"/>
      <c r="K1" s="150"/>
    </row>
    <row r="2" spans="1:11">
      <c r="B2" s="108"/>
      <c r="C2" s="108"/>
      <c r="D2" s="150"/>
      <c r="E2" s="150"/>
      <c r="F2" s="150"/>
      <c r="G2" s="150"/>
      <c r="H2" s="150"/>
      <c r="I2" s="150"/>
      <c r="J2" s="150"/>
      <c r="K2" s="150"/>
    </row>
    <row r="3" spans="1:11" ht="15" customHeight="1">
      <c r="B3" s="108"/>
      <c r="C3" s="108"/>
      <c r="D3" s="150"/>
      <c r="E3" s="150"/>
      <c r="F3" s="150"/>
      <c r="G3" s="150"/>
      <c r="H3" s="150"/>
      <c r="I3" s="150"/>
      <c r="J3" s="150"/>
      <c r="K3" s="150"/>
    </row>
    <row r="4" spans="1:11">
      <c r="B4" s="108"/>
      <c r="C4" s="108"/>
      <c r="D4" s="150"/>
      <c r="E4" s="150"/>
      <c r="F4" s="150"/>
      <c r="G4" s="150"/>
      <c r="H4" s="150"/>
      <c r="I4" s="150"/>
      <c r="J4" s="150"/>
      <c r="K4" s="150"/>
    </row>
    <row r="5" spans="1:11">
      <c r="B5" s="108"/>
      <c r="C5" s="108"/>
      <c r="D5" s="108"/>
      <c r="E5" s="108"/>
      <c r="F5" s="108"/>
      <c r="G5" s="108"/>
      <c r="H5" s="108"/>
      <c r="I5" s="108"/>
      <c r="J5" s="108"/>
      <c r="K5" s="108"/>
    </row>
    <row r="6" spans="1:11">
      <c r="A6" s="150" t="s">
        <v>0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</row>
    <row r="7" spans="1:11" ht="33.75" customHeight="1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</row>
    <row r="8" spans="1:11">
      <c r="A8" s="176" t="s">
        <v>18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</row>
    <row r="9" spans="1:11" ht="37.5" customHeight="1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</row>
    <row r="10" spans="1:11">
      <c r="A10" s="189" t="s">
        <v>19</v>
      </c>
      <c r="B10" s="189"/>
      <c r="C10" s="189"/>
      <c r="D10" s="189"/>
      <c r="E10" s="189"/>
      <c r="F10" s="189"/>
      <c r="G10" s="190" t="s">
        <v>20</v>
      </c>
      <c r="H10" s="191"/>
      <c r="I10" s="192"/>
      <c r="J10" s="193" t="s">
        <v>21</v>
      </c>
      <c r="K10" s="194"/>
    </row>
    <row r="11" spans="1:11">
      <c r="A11" s="195" t="s">
        <v>22</v>
      </c>
      <c r="B11" s="195"/>
      <c r="C11" s="195"/>
      <c r="D11" s="195"/>
      <c r="E11" s="195"/>
      <c r="F11" s="195"/>
      <c r="G11" s="196" t="s">
        <v>23</v>
      </c>
      <c r="H11" s="197"/>
      <c r="I11" s="198"/>
      <c r="J11" s="202">
        <v>43191</v>
      </c>
      <c r="K11" s="203"/>
    </row>
    <row r="12" spans="1:11">
      <c r="A12" s="195" t="s">
        <v>24</v>
      </c>
      <c r="B12" s="195"/>
      <c r="C12" s="195"/>
      <c r="D12" s="195"/>
      <c r="E12" s="195"/>
      <c r="F12" s="195"/>
      <c r="G12" s="199"/>
      <c r="H12" s="200"/>
      <c r="I12" s="201"/>
      <c r="J12" s="204"/>
      <c r="K12" s="205"/>
    </row>
    <row r="13" spans="1:11">
      <c r="A13" s="106"/>
      <c r="B13" s="106"/>
      <c r="C13" s="106"/>
      <c r="D13" s="106"/>
      <c r="E13" s="106"/>
      <c r="F13" s="2"/>
      <c r="G13" s="110"/>
      <c r="H13" s="110"/>
      <c r="I13" s="110"/>
      <c r="J13" s="3"/>
      <c r="K13" s="107"/>
    </row>
    <row r="14" spans="1:11">
      <c r="A14" s="152"/>
      <c r="B14" s="152"/>
      <c r="C14" s="152"/>
      <c r="D14" s="152"/>
      <c r="E14" s="152"/>
      <c r="F14" s="152"/>
      <c r="G14" s="177" t="s">
        <v>25</v>
      </c>
      <c r="H14" s="178"/>
      <c r="I14" s="178"/>
      <c r="J14" s="178"/>
      <c r="K14" s="179"/>
    </row>
    <row r="15" spans="1:11">
      <c r="A15" s="180" t="s">
        <v>33</v>
      </c>
      <c r="B15" s="181"/>
      <c r="C15" s="181"/>
      <c r="D15" s="181"/>
      <c r="E15" s="182"/>
      <c r="F15" s="4"/>
      <c r="G15" s="186" t="s">
        <v>90</v>
      </c>
      <c r="H15" s="187"/>
      <c r="I15" s="187"/>
      <c r="J15" s="187"/>
      <c r="K15" s="188"/>
    </row>
    <row r="16" spans="1:11">
      <c r="A16" s="183"/>
      <c r="B16" s="184"/>
      <c r="C16" s="184"/>
      <c r="D16" s="184"/>
      <c r="E16" s="185"/>
      <c r="F16" s="4"/>
      <c r="G16" s="186" t="s">
        <v>95</v>
      </c>
      <c r="H16" s="187"/>
      <c r="I16" s="187"/>
      <c r="J16" s="187"/>
      <c r="K16" s="188"/>
    </row>
    <row r="17" spans="1:14">
      <c r="A17" s="4"/>
      <c r="B17" s="4"/>
      <c r="C17" s="4"/>
      <c r="D17" s="4"/>
      <c r="E17" s="4"/>
      <c r="F17" s="4"/>
      <c r="G17" s="108"/>
      <c r="H17" s="108"/>
      <c r="I17" s="108"/>
      <c r="J17"/>
      <c r="K17"/>
    </row>
    <row r="18" spans="1:14">
      <c r="A18" s="206" t="s">
        <v>3</v>
      </c>
      <c r="B18" s="206" t="s">
        <v>26</v>
      </c>
      <c r="C18" s="206"/>
      <c r="D18" s="206" t="s">
        <v>27</v>
      </c>
      <c r="E18" s="206"/>
      <c r="F18" s="206"/>
      <c r="G18" s="177" t="s">
        <v>28</v>
      </c>
      <c r="H18" s="178"/>
      <c r="I18" s="179"/>
      <c r="J18" s="207" t="s">
        <v>5</v>
      </c>
      <c r="K18" s="208"/>
    </row>
    <row r="19" spans="1:14">
      <c r="A19" s="206"/>
      <c r="B19" s="206"/>
      <c r="C19" s="206"/>
      <c r="D19" s="206"/>
      <c r="E19" s="206"/>
      <c r="F19" s="206"/>
      <c r="G19" s="138" t="s">
        <v>91</v>
      </c>
      <c r="H19" s="138"/>
      <c r="I19" s="138"/>
      <c r="J19" s="209"/>
      <c r="K19" s="210"/>
    </row>
    <row r="20" spans="1:14" ht="48.75" customHeight="1">
      <c r="A20" s="206"/>
      <c r="B20" s="206"/>
      <c r="C20" s="206"/>
      <c r="D20" s="206"/>
      <c r="E20" s="206"/>
      <c r="F20" s="206"/>
      <c r="G20" s="5" t="s">
        <v>93</v>
      </c>
      <c r="H20" s="5" t="s">
        <v>94</v>
      </c>
      <c r="I20" s="5" t="s">
        <v>92</v>
      </c>
      <c r="J20" s="211"/>
      <c r="K20" s="212"/>
    </row>
    <row r="21" spans="1:14" ht="21.95" hidden="1" customHeight="1">
      <c r="A21" s="216" t="s">
        <v>15</v>
      </c>
      <c r="B21" s="172" t="s">
        <v>79</v>
      </c>
      <c r="C21" s="173"/>
      <c r="D21" s="213" t="s">
        <v>7</v>
      </c>
      <c r="E21" s="214"/>
      <c r="F21" s="215"/>
      <c r="G21" s="166">
        <v>0</v>
      </c>
      <c r="H21" s="167"/>
      <c r="I21" s="168"/>
      <c r="J21" s="166">
        <f>G21</f>
        <v>0</v>
      </c>
      <c r="K21" s="168"/>
    </row>
    <row r="22" spans="1:14" ht="21.95" hidden="1" customHeight="1">
      <c r="A22" s="217"/>
      <c r="B22" s="174"/>
      <c r="C22" s="175"/>
      <c r="D22" s="213" t="s">
        <v>29</v>
      </c>
      <c r="E22" s="214"/>
      <c r="F22" s="215"/>
      <c r="G22" s="148">
        <v>672177.36</v>
      </c>
      <c r="H22" s="149"/>
      <c r="I22" s="169"/>
      <c r="J22" s="218">
        <f>G22</f>
        <v>672177.36</v>
      </c>
      <c r="K22" s="219"/>
    </row>
    <row r="23" spans="1:14" ht="21.95" customHeight="1">
      <c r="A23" s="159" t="s">
        <v>15</v>
      </c>
      <c r="B23" s="161" t="s">
        <v>80</v>
      </c>
      <c r="C23" s="162"/>
      <c r="D23" s="165" t="s">
        <v>7</v>
      </c>
      <c r="E23" s="165"/>
      <c r="F23" s="165"/>
      <c r="G23" s="166">
        <f>'Planilha Orçamentária'!G19</f>
        <v>4979.8500000000004</v>
      </c>
      <c r="H23" s="167"/>
      <c r="I23" s="168"/>
      <c r="J23" s="166">
        <f>G23</f>
        <v>4979.8500000000004</v>
      </c>
      <c r="K23" s="168"/>
      <c r="N23" s="112">
        <v>800000</v>
      </c>
    </row>
    <row r="24" spans="1:14" ht="74.25" customHeight="1">
      <c r="A24" s="160"/>
      <c r="B24" s="163"/>
      <c r="C24" s="164"/>
      <c r="D24" s="165" t="s">
        <v>29</v>
      </c>
      <c r="E24" s="165"/>
      <c r="F24" s="165"/>
      <c r="G24" s="148">
        <f>'Planilha Orçamentária'!K38</f>
        <v>179861.84999999998</v>
      </c>
      <c r="H24" s="149"/>
      <c r="I24" s="169"/>
      <c r="J24" s="170">
        <f>G24</f>
        <v>179861.84999999998</v>
      </c>
      <c r="K24" s="171"/>
      <c r="N24" s="111">
        <f>N23-J22</f>
        <v>127822.64000000001</v>
      </c>
    </row>
    <row r="25" spans="1:14" s="6" customFormat="1" ht="21.95" customHeight="1">
      <c r="A25" s="153" t="s">
        <v>30</v>
      </c>
      <c r="B25" s="154"/>
      <c r="C25" s="154"/>
      <c r="D25" s="154"/>
      <c r="E25" s="154"/>
      <c r="F25" s="155"/>
      <c r="G25" s="156"/>
      <c r="H25" s="157"/>
      <c r="I25" s="158"/>
      <c r="J25" s="156"/>
      <c r="K25" s="158"/>
    </row>
    <row r="26" spans="1:14" ht="21.95" customHeight="1">
      <c r="A26" s="144" t="s">
        <v>31</v>
      </c>
      <c r="B26" s="145"/>
      <c r="C26" s="145"/>
      <c r="D26" s="145"/>
      <c r="E26" s="145"/>
      <c r="F26" s="146"/>
      <c r="G26" s="148">
        <f>N24</f>
        <v>127822.64000000001</v>
      </c>
      <c r="H26" s="149"/>
      <c r="I26" s="149"/>
      <c r="J26" s="147">
        <f>G26</f>
        <v>127822.64000000001</v>
      </c>
      <c r="K26" s="147"/>
    </row>
    <row r="27" spans="1:14" ht="21.95" customHeight="1">
      <c r="A27" s="144" t="s">
        <v>81</v>
      </c>
      <c r="B27" s="145"/>
      <c r="C27" s="145"/>
      <c r="D27" s="145"/>
      <c r="E27" s="145"/>
      <c r="F27" s="146"/>
      <c r="G27" s="148">
        <v>42688.3</v>
      </c>
      <c r="H27" s="149"/>
      <c r="I27" s="149"/>
      <c r="J27" s="147">
        <f>G27</f>
        <v>42688.3</v>
      </c>
      <c r="K27" s="147"/>
    </row>
    <row r="28" spans="1:14" ht="21.95" customHeight="1" thickBot="1">
      <c r="A28" s="138" t="s">
        <v>32</v>
      </c>
      <c r="B28" s="138"/>
      <c r="C28" s="138"/>
      <c r="D28" s="138"/>
      <c r="E28" s="138"/>
      <c r="F28" s="138"/>
      <c r="G28" s="148">
        <f>SUM(J24)-(G26+G27)</f>
        <v>9350.9099999999744</v>
      </c>
      <c r="H28" s="149"/>
      <c r="I28" s="149"/>
      <c r="J28" s="139">
        <f>G28</f>
        <v>9350.9099999999744</v>
      </c>
      <c r="K28" s="140"/>
    </row>
    <row r="29" spans="1:14" ht="21.95" customHeight="1" thickBot="1">
      <c r="A29" s="141" t="s">
        <v>5</v>
      </c>
      <c r="B29" s="141"/>
      <c r="C29" s="141"/>
      <c r="D29" s="141"/>
      <c r="E29" s="141"/>
      <c r="F29" s="141"/>
      <c r="G29" s="148">
        <f>SUM(G26:I28)</f>
        <v>179861.84999999998</v>
      </c>
      <c r="H29" s="149"/>
      <c r="I29" s="149"/>
      <c r="J29" s="142">
        <f>G29</f>
        <v>179861.84999999998</v>
      </c>
      <c r="K29" s="143"/>
    </row>
    <row r="30" spans="1:14">
      <c r="A30" s="151"/>
      <c r="B30" s="151"/>
      <c r="C30" s="151"/>
      <c r="D30" s="151"/>
      <c r="E30" s="151"/>
      <c r="F30" s="151"/>
      <c r="G30" s="151"/>
      <c r="H30" s="151"/>
      <c r="I30" s="151"/>
      <c r="J30" s="152"/>
      <c r="K30" s="152"/>
    </row>
    <row r="31" spans="1:14" ht="50.25" customHeight="1">
      <c r="A31"/>
      <c r="B31" s="109"/>
      <c r="C31" s="109"/>
      <c r="D31" s="109"/>
      <c r="E31" s="109"/>
      <c r="F31" s="109"/>
      <c r="G31" s="150" t="s">
        <v>89</v>
      </c>
      <c r="H31" s="150"/>
      <c r="I31" s="150"/>
      <c r="J31" s="150"/>
      <c r="K31" s="150"/>
    </row>
    <row r="32" spans="1:14">
      <c r="B32" s="108"/>
      <c r="C32" s="108"/>
      <c r="G32" s="108"/>
      <c r="H32" s="108"/>
      <c r="I32" s="108"/>
    </row>
    <row r="33" spans="2:9">
      <c r="B33" s="108"/>
      <c r="C33" s="108"/>
      <c r="G33" s="108"/>
      <c r="H33" s="108"/>
      <c r="I33" s="108"/>
    </row>
    <row r="34" spans="2:9">
      <c r="B34" s="108"/>
      <c r="C34" s="108"/>
      <c r="G34" s="108"/>
      <c r="H34" s="108"/>
      <c r="I34" s="108"/>
    </row>
    <row r="35" spans="2:9">
      <c r="B35" s="108"/>
      <c r="C35" s="108"/>
      <c r="F35" s="150"/>
      <c r="G35" s="150"/>
      <c r="H35" s="150"/>
      <c r="I35" s="150"/>
    </row>
    <row r="36" spans="2:9" ht="54.75" customHeight="1">
      <c r="B36" s="108"/>
      <c r="C36" s="108"/>
      <c r="F36" s="150"/>
      <c r="G36" s="150"/>
      <c r="H36" s="150"/>
      <c r="I36" s="150"/>
    </row>
    <row r="37" spans="2:9">
      <c r="B37" s="108"/>
      <c r="C37" s="108"/>
      <c r="F37" s="150"/>
      <c r="G37" s="150"/>
      <c r="H37" s="150"/>
      <c r="I37" s="150"/>
    </row>
    <row r="38" spans="2:9">
      <c r="B38" s="108"/>
      <c r="C38" s="108"/>
      <c r="F38" s="150"/>
      <c r="G38" s="150"/>
      <c r="H38" s="150"/>
      <c r="I38" s="150"/>
    </row>
    <row r="39" spans="2:9">
      <c r="B39" s="108"/>
      <c r="C39" s="108"/>
      <c r="F39" s="150"/>
      <c r="G39" s="150"/>
      <c r="H39" s="150"/>
      <c r="I39" s="150"/>
    </row>
  </sheetData>
  <mergeCells count="62">
    <mergeCell ref="J21:K21"/>
    <mergeCell ref="G21:I21"/>
    <mergeCell ref="D21:F21"/>
    <mergeCell ref="B21:C22"/>
    <mergeCell ref="A21:A22"/>
    <mergeCell ref="J22:K22"/>
    <mergeCell ref="G22:I22"/>
    <mergeCell ref="D22:F22"/>
    <mergeCell ref="F36:I36"/>
    <mergeCell ref="F37:I37"/>
    <mergeCell ref="F38:I38"/>
    <mergeCell ref="F39:I39"/>
    <mergeCell ref="A29:F29"/>
    <mergeCell ref="G29:I29"/>
    <mergeCell ref="J29:K29"/>
    <mergeCell ref="A30:K30"/>
    <mergeCell ref="G31:K31"/>
    <mergeCell ref="F35:I35"/>
    <mergeCell ref="A27:F27"/>
    <mergeCell ref="G27:I27"/>
    <mergeCell ref="J27:K27"/>
    <mergeCell ref="A28:F28"/>
    <mergeCell ref="G28:I28"/>
    <mergeCell ref="J28:K28"/>
    <mergeCell ref="A25:F25"/>
    <mergeCell ref="G25:I25"/>
    <mergeCell ref="J25:K25"/>
    <mergeCell ref="A26:F26"/>
    <mergeCell ref="G26:I26"/>
    <mergeCell ref="J26:K26"/>
    <mergeCell ref="A23:A24"/>
    <mergeCell ref="B23:C24"/>
    <mergeCell ref="D23:F23"/>
    <mergeCell ref="G23:I23"/>
    <mergeCell ref="J23:K23"/>
    <mergeCell ref="D24:F24"/>
    <mergeCell ref="G24:I24"/>
    <mergeCell ref="J24:K24"/>
    <mergeCell ref="G19:I19"/>
    <mergeCell ref="A14:F14"/>
    <mergeCell ref="G14:K14"/>
    <mergeCell ref="A15:E16"/>
    <mergeCell ref="G15:K15"/>
    <mergeCell ref="G16:K16"/>
    <mergeCell ref="A18:A20"/>
    <mergeCell ref="B18:C20"/>
    <mergeCell ref="D18:F20"/>
    <mergeCell ref="G18:I18"/>
    <mergeCell ref="J18:K20"/>
    <mergeCell ref="A10:F10"/>
    <mergeCell ref="G10:I10"/>
    <mergeCell ref="J10:K10"/>
    <mergeCell ref="A11:F11"/>
    <mergeCell ref="G11:I12"/>
    <mergeCell ref="J11:K12"/>
    <mergeCell ref="A12:F12"/>
    <mergeCell ref="A8:K9"/>
    <mergeCell ref="D1:K1"/>
    <mergeCell ref="D2:K2"/>
    <mergeCell ref="D3:K3"/>
    <mergeCell ref="D4:K4"/>
    <mergeCell ref="A6:K6"/>
  </mergeCells>
  <pageMargins left="0.511811024" right="0.511811024" top="0.78740157499999996" bottom="0.78740157499999996" header="0.31496062000000002" footer="0.31496062000000002"/>
  <pageSetup paperSize="9" scale="7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 Orçamentária</vt:lpstr>
      <vt:lpstr>Planilha2</vt:lpstr>
      <vt:lpstr>'Planilha Orçamentária'!Area_de_impressao</vt:lpstr>
      <vt:lpstr>Planilha2!Area_de_impressao</vt:lpstr>
      <vt:lpstr>Fonte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</dc:creator>
  <cp:lastModifiedBy>Thiemy</cp:lastModifiedBy>
  <cp:lastPrinted>2018-06-07T12:56:32Z</cp:lastPrinted>
  <dcterms:created xsi:type="dcterms:W3CDTF">2016-02-29T18:01:22Z</dcterms:created>
  <dcterms:modified xsi:type="dcterms:W3CDTF">2018-06-07T16:22:30Z</dcterms:modified>
</cp:coreProperties>
</file>