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PMB\Desktop\PREFEITURA 2023\04 - RECAPEAMENTO E PAVIMENTAÇÕES\AV PEDRO GONÇALVES\DOCUMENTOS ATUALIZADOS - JANEIRO 23\"/>
    </mc:Choice>
  </mc:AlternateContent>
  <xr:revisionPtr revIDLastSave="0" documentId="13_ncr:1_{9E7A7675-4E39-4950-A69A-F6EBA4E51FF8}" xr6:coauthVersionLast="47" xr6:coauthVersionMax="47" xr10:uidLastSave="{00000000-0000-0000-0000-000000000000}"/>
  <bookViews>
    <workbookView xWindow="-120" yWindow="-120" windowWidth="24240" windowHeight="13140" tabRatio="500" xr2:uid="{00000000-000D-0000-FFFF-FFFF00000000}"/>
  </bookViews>
  <sheets>
    <sheet name="ORÇAMENTO" sheetId="3" r:id="rId1"/>
  </sheets>
  <definedNames>
    <definedName name="_xlnm.Print_Area" localSheetId="0">ORÇAMENTO!$B$1:$J$53</definedName>
    <definedName name="Fonte">#REF!</definedName>
  </definedName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7" i="3" l="1"/>
  <c r="I19" i="3"/>
  <c r="I20" i="3"/>
  <c r="I21" i="3"/>
  <c r="I22" i="3"/>
  <c r="I23" i="3"/>
  <c r="I25" i="3"/>
  <c r="I26" i="3"/>
  <c r="I27" i="3"/>
  <c r="I28" i="3"/>
  <c r="I30" i="3"/>
  <c r="I31" i="3"/>
  <c r="I32" i="3"/>
  <c r="I34" i="3"/>
  <c r="I35" i="3"/>
  <c r="I36" i="3"/>
  <c r="I37" i="3"/>
  <c r="I38" i="3"/>
  <c r="I39" i="3"/>
  <c r="I40" i="3"/>
  <c r="I41" i="3"/>
  <c r="F39" i="3"/>
  <c r="F37" i="3"/>
  <c r="F28" i="3"/>
  <c r="F36" i="3" l="1"/>
  <c r="J28" i="3" l="1"/>
  <c r="J17" i="3"/>
  <c r="J37" i="3"/>
  <c r="F40" i="3"/>
  <c r="F41" i="3" s="1"/>
  <c r="J20" i="3"/>
  <c r="F25" i="3"/>
  <c r="F32" i="3"/>
  <c r="F31" i="3"/>
  <c r="J31" i="3" s="1"/>
  <c r="F30" i="3"/>
  <c r="F19" i="3"/>
  <c r="F21" i="3" s="1"/>
  <c r="J41" i="3" l="1"/>
  <c r="J21" i="3"/>
  <c r="J32" i="3"/>
  <c r="J30" i="3"/>
  <c r="J36" i="3"/>
  <c r="J25" i="3"/>
  <c r="J19" i="3"/>
  <c r="J39" i="3"/>
  <c r="F34" i="3"/>
  <c r="J40" i="3"/>
  <c r="F38" i="3"/>
  <c r="J38" i="3" s="1"/>
  <c r="F26" i="3"/>
  <c r="F27" i="3" l="1"/>
  <c r="J27" i="3" s="1"/>
  <c r="J26" i="3"/>
  <c r="F35" i="3"/>
  <c r="J35" i="3" s="1"/>
  <c r="J34" i="3"/>
  <c r="J33" i="3" l="1"/>
  <c r="J24" i="3"/>
  <c r="J29" i="3"/>
  <c r="J16" i="3"/>
  <c r="F22" i="3" l="1"/>
  <c r="J22" i="3" s="1"/>
  <c r="F23" i="3" l="1"/>
  <c r="J23" i="3" s="1"/>
  <c r="J18" i="3" l="1"/>
  <c r="J42" i="3" l="1"/>
  <c r="J45" i="3" s="1"/>
</calcChain>
</file>

<file path=xl/sharedStrings.xml><?xml version="1.0" encoding="utf-8"?>
<sst xmlns="http://schemas.openxmlformats.org/spreadsheetml/2006/main" count="136" uniqueCount="102">
  <si>
    <t>Secretaria de Obras Rua Guanabara, 256 – Vila Guanabara – cep 16203-030 – tel. 18 3643 6170 – sosp@birigui.sp.gov.br</t>
  </si>
  <si>
    <t xml:space="preserve">PREFEITURA DO MUNICIPIO DE BIRIGUI - PLANILHA ORÇAMENTÁRIA PARA INFRAESTRUTURA </t>
  </si>
  <si>
    <t>REF.</t>
  </si>
  <si>
    <t>ITEM</t>
  </si>
  <si>
    <t>CÓDIGO</t>
  </si>
  <si>
    <t>DESCRIÇÃO</t>
  </si>
  <si>
    <t>QUANT.</t>
  </si>
  <si>
    <t>UNID.</t>
  </si>
  <si>
    <t>RECAPEAMENTO ASFÁLTICO EM C.B.U.Q.</t>
  </si>
  <si>
    <t>1.0</t>
  </si>
  <si>
    <t>m²</t>
  </si>
  <si>
    <t>2.0</t>
  </si>
  <si>
    <t>Sarjetões</t>
  </si>
  <si>
    <t>m³</t>
  </si>
  <si>
    <t>SUBTOTAL:</t>
  </si>
  <si>
    <t>3.0</t>
  </si>
  <si>
    <t>Recapeamento asfáltico</t>
  </si>
  <si>
    <t>54.01.410</t>
  </si>
  <si>
    <t>Varrição de pavimento para recapeamento</t>
  </si>
  <si>
    <t>54.03.230</t>
  </si>
  <si>
    <t>Imprimação Betuminosa Ligante</t>
  </si>
  <si>
    <t xml:space="preserve">54.03.250 </t>
  </si>
  <si>
    <t xml:space="preserve">Revestimento de pré-misturado a quente </t>
  </si>
  <si>
    <t>54.03.210</t>
  </si>
  <si>
    <t xml:space="preserve">Camada de rolamento em concreto asfáltico usinado a quente - CBUQ </t>
  </si>
  <si>
    <t>4.0</t>
  </si>
  <si>
    <t>BDI =</t>
  </si>
  <si>
    <t>VALOR  COM BDI:</t>
  </si>
  <si>
    <t xml:space="preserve">Fonte de Pesquisa Utilizada: </t>
  </si>
  <si>
    <t>2.1</t>
  </si>
  <si>
    <t>2.2</t>
  </si>
  <si>
    <t>2.3</t>
  </si>
  <si>
    <t>2.4</t>
  </si>
  <si>
    <t>LOCAL : TRECHOS DA AVENIDA PEDRO GONÇALVES</t>
  </si>
  <si>
    <t>02.08.020</t>
  </si>
  <si>
    <t>CDHU</t>
  </si>
  <si>
    <t>Placa de identificação para obra</t>
  </si>
  <si>
    <t>Serviços Complementares</t>
  </si>
  <si>
    <t>3.1</t>
  </si>
  <si>
    <t>TPU</t>
  </si>
  <si>
    <t>28.01.04.01.99</t>
  </si>
  <si>
    <t>Fornecimento e transporte de placa de aco gt+gt</t>
  </si>
  <si>
    <t>92335</t>
  </si>
  <si>
    <t>3.2</t>
  </si>
  <si>
    <t>SINAPI</t>
  </si>
  <si>
    <t>Tubo de aço galvanizado com costura, classe média, conexão ranhurada, dn 50 (2"), instalado em prumadas - fornecimento e instalação. AF_10/2020</t>
  </si>
  <si>
    <t>m</t>
  </si>
  <si>
    <t>24.21.03.99</t>
  </si>
  <si>
    <t>3.3</t>
  </si>
  <si>
    <t>Broca de concreto d=15,00cm</t>
  </si>
  <si>
    <t>Serviços Preliminares</t>
  </si>
  <si>
    <t>1.1</t>
  </si>
  <si>
    <t>101119</t>
  </si>
  <si>
    <t>54.03.240</t>
  </si>
  <si>
    <t>100977</t>
  </si>
  <si>
    <t>95875</t>
  </si>
  <si>
    <t>100576</t>
  </si>
  <si>
    <t>Escavações e movimentações de terra</t>
  </si>
  <si>
    <t>Imprimação betuminosa impermeabilizante</t>
  </si>
  <si>
    <t>3.4</t>
  </si>
  <si>
    <t>4.1</t>
  </si>
  <si>
    <t>4.2</t>
  </si>
  <si>
    <t>4.3</t>
  </si>
  <si>
    <t>m³xkm</t>
  </si>
  <si>
    <t>Escavação horizontal, incluindo escarificação em solo de 2a categoria com trator de esteiras (100hp/lâmina: 2,19m3). AF_07/2020</t>
  </si>
  <si>
    <t>Carga, manobra e descarga de solos e materiais granulares em caminhão basculante 6 m³ - carga com escavadeira hidráulica (caçamba de 1,20 m³ / 155 hp) e descarga livre (unidade: m3). AF_07/2020</t>
  </si>
  <si>
    <t>Transporte com caminhão basculante de 10 m³, em via urbana pavimentada, dmt até 30 km (unidade: m3xkm). AF_07/2020</t>
  </si>
  <si>
    <t>Regularização e compactação de subleito de solo predominantemente argiloso. AF_11/2019</t>
  </si>
  <si>
    <t>5.0</t>
  </si>
  <si>
    <t>07.01.060</t>
  </si>
  <si>
    <t>Escavação e carga mecanizada em solo de 1ª categoria, em campo aberto</t>
  </si>
  <si>
    <t xml:space="preserve">SINAPI </t>
  </si>
  <si>
    <t>97914</t>
  </si>
  <si>
    <t>09.01.020</t>
  </si>
  <si>
    <t>Forma em madeira comum para fundação</t>
  </si>
  <si>
    <t>2.5</t>
  </si>
  <si>
    <t>11.18.040</t>
  </si>
  <si>
    <t>Lastro de pedra britada</t>
  </si>
  <si>
    <t>7155</t>
  </si>
  <si>
    <t>Tela de aço soldada nervurada CA-60, Q-138, (2,20 kg/m2), diâmetro do fio = 4,2 mm, largura =  2,45 X 120 m de comprimento, espaçamento da malha = 10  X 10 cm</t>
  </si>
  <si>
    <t>11.01.100</t>
  </si>
  <si>
    <t>Concreto  usinado, fck = 20 MPA</t>
  </si>
  <si>
    <t>11.16.020</t>
  </si>
  <si>
    <t>Lançamento, espalhamento e adensamento de concreto ou massa em lastro e/ou enchimento</t>
  </si>
  <si>
    <t>Transporte com caminhão basculante de 6 m³, em via urbana pavimentada,dmt até 30 km (unidade: m3xkm). AF_07/2020</t>
  </si>
  <si>
    <t>VALOR UNIT. C/ BDI</t>
  </si>
  <si>
    <t>VALOR UNIT. S/ BDI</t>
  </si>
  <si>
    <t>TOTAL C/ BDI</t>
  </si>
  <si>
    <t>5.1</t>
  </si>
  <si>
    <t>5.2</t>
  </si>
  <si>
    <t>5.3</t>
  </si>
  <si>
    <t>5.4</t>
  </si>
  <si>
    <t>5.5</t>
  </si>
  <si>
    <t>5.6</t>
  </si>
  <si>
    <t>5.7</t>
  </si>
  <si>
    <t>5.8</t>
  </si>
  <si>
    <t>07.11.020</t>
  </si>
  <si>
    <t>Reaterro compactado mecanizado de vala ou cava com compactador</t>
  </si>
  <si>
    <t>TPU - TABELA DE PREÇOS UNITÁRIOS (DER/SP) - 09/2022</t>
  </si>
  <si>
    <t>CPOS - COMPANHIA PAULISTA DE OBRAS E SERVIÇOS - VERSÃO UTILIZADA: 188</t>
  </si>
  <si>
    <t>SINAPI - SISTEMA NACIONAL DE PREÇOS E ÍNDICES PARA CONSTRUÇÃO CIVIL- 11/2022</t>
  </si>
  <si>
    <t>OBJETO : Recapeamento Asfáltico em Concreto Betuminoso Usinado a Quente - C.B.U.Q.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</si>
</sst>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&quot;R$ &quot;#,##0.00"/>
  </numFmts>
  <fonts count="17">
    <font>
      <sz val="11"/>
      <color rgb="FF000000"/>
      <name val="Calibri"/>
      <family val="2"/>
      <charset val="1"/>
    </font>
    <font>
      <b/>
      <i/>
      <sz val="10"/>
      <color rgb="FF000000"/>
      <name val="Bookman Old Style"/>
      <family val="1"/>
      <charset val="1"/>
    </font>
    <font>
      <sz val="10"/>
      <color rgb="FF000000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sz val="12"/>
      <color rgb="FF000000"/>
      <name val="Arial"/>
      <family val="2"/>
      <charset val="1"/>
    </font>
    <font>
      <b/>
      <sz val="10"/>
      <name val="Arial"/>
      <family val="2"/>
      <charset val="1"/>
    </font>
    <font>
      <b/>
      <sz val="11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000000"/>
      <name val="匠牥晩††††††††††"/>
      <charset val="1"/>
    </font>
    <font>
      <b/>
      <i/>
      <u/>
      <sz val="11"/>
      <name val="Arial"/>
      <family val="2"/>
      <charset val="1"/>
    </font>
    <font>
      <sz val="11"/>
      <color rgb="FF000000"/>
      <name val="Arial"/>
      <family val="2"/>
      <charset val="1"/>
    </font>
    <font>
      <b/>
      <i/>
      <u/>
      <sz val="12"/>
      <color rgb="FF000000"/>
      <name val="Arial"/>
      <family val="2"/>
      <charset val="1"/>
    </font>
    <font>
      <b/>
      <i/>
      <u/>
      <sz val="10"/>
      <color rgb="FF000000"/>
      <name val="Arial"/>
      <family val="2"/>
      <charset val="1"/>
    </font>
    <font>
      <i/>
      <u/>
      <sz val="10"/>
      <color rgb="FF000000"/>
      <name val="Arial"/>
      <family val="2"/>
      <charset val="1"/>
    </font>
    <font>
      <sz val="11"/>
      <name val="Calibri"/>
      <family val="2"/>
      <charset val="1"/>
    </font>
    <font>
      <sz val="11"/>
      <color rgb="FF000000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8497B0"/>
        <bgColor rgb="FF808080"/>
      </patternFill>
    </fill>
    <fill>
      <patternFill patternType="solid">
        <fgColor rgb="FF9DC3E6"/>
        <bgColor rgb="FFADB9CA"/>
      </patternFill>
    </fill>
    <fill>
      <patternFill patternType="solid">
        <fgColor rgb="FFADB9CA"/>
        <bgColor rgb="FFBFBFBF"/>
      </patternFill>
    </fill>
    <fill>
      <patternFill patternType="solid">
        <fgColor rgb="FFD6DCE5"/>
        <bgColor rgb="FFD9D9D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ADB9CA"/>
      </patternFill>
    </fill>
    <fill>
      <patternFill patternType="solid">
        <fgColor theme="0"/>
        <bgColor rgb="FFD9D9D9"/>
      </patternFill>
    </fill>
    <fill>
      <patternFill patternType="solid">
        <fgColor theme="0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3">
    <xf numFmtId="0" fontId="0" fillId="0" borderId="0"/>
    <xf numFmtId="9" fontId="16" fillId="0" borderId="0" applyBorder="0" applyProtection="0"/>
    <xf numFmtId="0" fontId="9" fillId="0" borderId="0"/>
  </cellStyleXfs>
  <cellXfs count="67">
    <xf numFmtId="0" fontId="0" fillId="0" borderId="0" xfId="0"/>
    <xf numFmtId="0" fontId="0" fillId="0" borderId="0" xfId="0" applyAlignment="1">
      <alignment horizontal="center" vertical="top"/>
    </xf>
    <xf numFmtId="0" fontId="0" fillId="2" borderId="0" xfId="0" applyFill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0" fillId="4" borderId="0" xfId="0" applyFill="1" applyAlignment="1">
      <alignment vertical="center"/>
    </xf>
    <xf numFmtId="49" fontId="6" fillId="6" borderId="3" xfId="0" applyNumberFormat="1" applyFont="1" applyFill="1" applyBorder="1" applyAlignment="1">
      <alignment vertical="center" wrapText="1"/>
    </xf>
    <xf numFmtId="164" fontId="5" fillId="6" borderId="1" xfId="0" applyNumberFormat="1" applyFont="1" applyFill="1" applyBorder="1"/>
    <xf numFmtId="0" fontId="6" fillId="2" borderId="5" xfId="0" applyFont="1" applyFill="1" applyBorder="1" applyAlignment="1">
      <alignment horizontal="center" vertical="center"/>
    </xf>
    <xf numFmtId="10" fontId="6" fillId="2" borderId="5" xfId="1" applyNumberFormat="1" applyFont="1" applyFill="1" applyBorder="1" applyAlignment="1" applyProtection="1">
      <alignment horizontal="center" vertical="center"/>
    </xf>
    <xf numFmtId="164" fontId="5" fillId="2" borderId="6" xfId="0" applyNumberFormat="1" applyFont="1" applyFill="1" applyBorder="1"/>
    <xf numFmtId="0" fontId="6" fillId="2" borderId="7" xfId="0" applyFont="1" applyFill="1" applyBorder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1" fillId="0" borderId="0" xfId="0" applyFont="1"/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 vertical="top"/>
    </xf>
    <xf numFmtId="0" fontId="0" fillId="7" borderId="0" xfId="0" applyFill="1"/>
    <xf numFmtId="0" fontId="0" fillId="8" borderId="0" xfId="0" applyFill="1" applyAlignment="1">
      <alignment vertical="center"/>
    </xf>
    <xf numFmtId="0" fontId="6" fillId="9" borderId="0" xfId="0" applyFont="1" applyFill="1" applyAlignment="1">
      <alignment horizontal="right" vertical="center"/>
    </xf>
    <xf numFmtId="164" fontId="6" fillId="9" borderId="0" xfId="0" applyNumberFormat="1" applyFont="1" applyFill="1" applyAlignment="1">
      <alignment horizontal="center" vertical="center"/>
    </xf>
    <xf numFmtId="0" fontId="0" fillId="10" borderId="0" xfId="0" applyFill="1"/>
    <xf numFmtId="44" fontId="6" fillId="6" borderId="4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13" fillId="7" borderId="0" xfId="0" applyFont="1" applyFill="1" applyAlignment="1">
      <alignment horizontal="left" vertical="center"/>
    </xf>
    <xf numFmtId="0" fontId="6" fillId="6" borderId="3" xfId="0" applyFont="1" applyFill="1" applyBorder="1" applyAlignment="1">
      <alignment horizontal="right" vertical="center"/>
    </xf>
    <xf numFmtId="44" fontId="0" fillId="2" borderId="0" xfId="0" applyNumberFormat="1" applyFill="1"/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2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horizontal="right" vertical="center"/>
    </xf>
    <xf numFmtId="0" fontId="8" fillId="0" borderId="0" xfId="2" applyFont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49" fontId="8" fillId="0" borderId="2" xfId="2" applyNumberFormat="1" applyFont="1" applyBorder="1" applyAlignment="1">
      <alignment horizontal="center" vertical="center"/>
    </xf>
    <xf numFmtId="49" fontId="8" fillId="0" borderId="1" xfId="2" applyNumberFormat="1" applyFont="1" applyBorder="1" applyAlignment="1">
      <alignment horizontal="left" vertical="center" wrapText="1"/>
    </xf>
    <xf numFmtId="4" fontId="7" fillId="0" borderId="4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right" vertical="center"/>
    </xf>
    <xf numFmtId="4" fontId="7" fillId="0" borderId="3" xfId="0" applyNumberFormat="1" applyFont="1" applyBorder="1" applyAlignment="1">
      <alignment horizontal="center" vertical="center"/>
    </xf>
    <xf numFmtId="49" fontId="7" fillId="0" borderId="1" xfId="2" applyNumberFormat="1" applyFont="1" applyBorder="1" applyAlignment="1">
      <alignment horizontal="center" vertical="center"/>
    </xf>
    <xf numFmtId="10" fontId="6" fillId="2" borderId="3" xfId="1" applyNumberFormat="1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center"/>
    </xf>
    <xf numFmtId="0" fontId="6" fillId="6" borderId="2" xfId="0" applyFont="1" applyFill="1" applyBorder="1" applyAlignment="1">
      <alignment horizontal="right" vertical="center"/>
    </xf>
    <xf numFmtId="49" fontId="5" fillId="6" borderId="1" xfId="0" applyNumberFormat="1" applyFont="1" applyFill="1" applyBorder="1" applyAlignment="1">
      <alignment horizontal="center" vertical="center"/>
    </xf>
    <xf numFmtId="49" fontId="6" fillId="6" borderId="2" xfId="0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left" wrapText="1"/>
    </xf>
    <xf numFmtId="49" fontId="5" fillId="5" borderId="1" xfId="0" applyNumberFormat="1" applyFont="1" applyFill="1" applyBorder="1" applyAlignment="1">
      <alignment horizontal="center" vertical="center"/>
    </xf>
  </cellXfs>
  <cellStyles count="3">
    <cellStyle name="Excel Built-in Explanatory Text" xfId="2" xr:uid="{00000000-0005-0000-0000-000000000000}"/>
    <cellStyle name="Normal" xfId="0" builtinId="0"/>
    <cellStyle name="Porcentagem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ADB9CA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DC3E6"/>
      <rgbColor rgb="FFFF99CC"/>
      <rgbColor rgb="FFCC99FF"/>
      <rgbColor rgb="FFD9D9D9"/>
      <rgbColor rgb="FF3366FF"/>
      <rgbColor rgb="FF33CCCC"/>
      <rgbColor rgb="FF99CC00"/>
      <rgbColor rgb="FFFFCC00"/>
      <rgbColor rgb="FFFF9900"/>
      <rgbColor rgb="FFFF6600"/>
      <rgbColor rgb="FF666699"/>
      <rgbColor rgb="FF8497B0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33CC"/>
      <color rgb="FFCDCBF9"/>
      <color rgb="FFC2B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851970</xdr:colOff>
      <xdr:row>1</xdr:row>
      <xdr:rowOff>76201</xdr:rowOff>
    </xdr:from>
    <xdr:to>
      <xdr:col>8</xdr:col>
      <xdr:colOff>190500</xdr:colOff>
      <xdr:row>5</xdr:row>
      <xdr:rowOff>304801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52170" y="266701"/>
          <a:ext cx="5282130" cy="9906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54"/>
  <sheetViews>
    <sheetView tabSelected="1" view="pageBreakPreview" topLeftCell="A36" zoomScale="110" zoomScaleNormal="100" zoomScaleSheetLayoutView="110" workbookViewId="0">
      <selection activeCell="J42" sqref="J42"/>
    </sheetView>
  </sheetViews>
  <sheetFormatPr defaultRowHeight="15"/>
  <cols>
    <col min="1" max="1" width="9.140625" style="26"/>
    <col min="2" max="2" width="8.42578125" customWidth="1"/>
    <col min="3" max="3" width="6.42578125" customWidth="1"/>
    <col min="4" max="4" width="14.5703125" customWidth="1"/>
    <col min="5" max="5" width="41.85546875" customWidth="1"/>
    <col min="6" max="6" width="10" style="1" customWidth="1"/>
    <col min="7" max="7" width="9.85546875" customWidth="1"/>
    <col min="8" max="9" width="12.85546875" customWidth="1"/>
    <col min="10" max="10" width="20.85546875" customWidth="1"/>
    <col min="11" max="11" width="20.7109375" style="2" customWidth="1"/>
    <col min="12" max="24" width="8.7109375" style="2" customWidth="1"/>
    <col min="25" max="1017" width="8.7109375" customWidth="1"/>
  </cols>
  <sheetData>
    <row r="1" spans="1:24">
      <c r="D1" s="59"/>
      <c r="E1" s="59"/>
      <c r="F1" s="59"/>
      <c r="G1" s="59"/>
      <c r="H1" s="59"/>
      <c r="I1" s="59"/>
      <c r="J1" s="59"/>
    </row>
    <row r="2" spans="1:24">
      <c r="D2" s="60"/>
      <c r="E2" s="60"/>
      <c r="F2" s="60"/>
      <c r="G2" s="60"/>
      <c r="H2" s="60"/>
      <c r="I2" s="60"/>
      <c r="J2" s="60"/>
    </row>
    <row r="3" spans="1:24">
      <c r="D3" s="60"/>
      <c r="E3" s="60"/>
      <c r="F3" s="60"/>
      <c r="G3" s="60"/>
      <c r="H3" s="60"/>
      <c r="I3" s="60"/>
      <c r="J3" s="60"/>
    </row>
    <row r="4" spans="1:24">
      <c r="D4" s="61"/>
      <c r="E4" s="61"/>
      <c r="F4" s="61"/>
      <c r="G4" s="61"/>
      <c r="H4" s="61"/>
      <c r="I4" s="61"/>
      <c r="J4" s="61"/>
    </row>
    <row r="6" spans="1:24" ht="47.25" customHeight="1"/>
    <row r="7" spans="1:24">
      <c r="B7" s="62" t="s">
        <v>0</v>
      </c>
      <c r="C7" s="62"/>
      <c r="D7" s="62"/>
      <c r="E7" s="62"/>
      <c r="F7" s="62"/>
      <c r="G7" s="62"/>
      <c r="H7" s="62"/>
      <c r="I7" s="62"/>
      <c r="J7" s="62"/>
    </row>
    <row r="8" spans="1:24" ht="18" customHeight="1"/>
    <row r="9" spans="1:24" ht="15.75" customHeight="1">
      <c r="B9" s="63" t="s">
        <v>1</v>
      </c>
      <c r="C9" s="63"/>
      <c r="D9" s="63"/>
      <c r="E9" s="63"/>
      <c r="F9" s="63"/>
      <c r="G9" s="63"/>
      <c r="H9" s="63"/>
      <c r="I9" s="63"/>
      <c r="J9" s="63"/>
    </row>
    <row r="10" spans="1:24" ht="15.75">
      <c r="B10" s="3"/>
      <c r="C10" s="3"/>
      <c r="D10" s="3"/>
      <c r="E10" s="3"/>
      <c r="F10" s="4"/>
      <c r="G10" s="3"/>
      <c r="H10" s="3"/>
      <c r="I10" s="3"/>
      <c r="J10" s="3"/>
    </row>
    <row r="11" spans="1:24" ht="15.75">
      <c r="B11" s="64" t="s">
        <v>101</v>
      </c>
      <c r="C11" s="64"/>
      <c r="D11" s="64"/>
      <c r="E11" s="64"/>
      <c r="F11" s="64"/>
      <c r="G11" s="64"/>
      <c r="H11" s="64"/>
      <c r="I11" s="64"/>
      <c r="J11" s="64"/>
    </row>
    <row r="12" spans="1:24" ht="30.75" customHeight="1">
      <c r="B12" s="65" t="s">
        <v>33</v>
      </c>
      <c r="C12" s="65"/>
      <c r="D12" s="65"/>
      <c r="E12" s="65"/>
      <c r="F12" s="65"/>
      <c r="G12" s="65"/>
      <c r="H12" s="65"/>
      <c r="I12" s="65"/>
      <c r="J12" s="65"/>
    </row>
    <row r="13" spans="1:24" ht="15.75">
      <c r="B13" s="5"/>
      <c r="C13" s="5"/>
      <c r="D13" s="5"/>
      <c r="E13" s="5"/>
      <c r="F13" s="6"/>
      <c r="G13" s="5"/>
      <c r="H13" s="5"/>
      <c r="I13" s="5"/>
      <c r="J13" s="5"/>
    </row>
    <row r="14" spans="1:24" s="11" customFormat="1" ht="27" customHeight="1">
      <c r="A14" s="27"/>
      <c r="B14" s="7" t="s">
        <v>2</v>
      </c>
      <c r="C14" s="8" t="s">
        <v>3</v>
      </c>
      <c r="D14" s="8" t="s">
        <v>4</v>
      </c>
      <c r="E14" s="9" t="s">
        <v>5</v>
      </c>
      <c r="F14" s="8" t="s">
        <v>6</v>
      </c>
      <c r="G14" s="8" t="s">
        <v>7</v>
      </c>
      <c r="H14" s="9" t="s">
        <v>86</v>
      </c>
      <c r="I14" s="9" t="s">
        <v>85</v>
      </c>
      <c r="J14" s="8" t="s">
        <v>87</v>
      </c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</row>
    <row r="15" spans="1:24" ht="23.25" customHeight="1">
      <c r="B15" s="66" t="s">
        <v>8</v>
      </c>
      <c r="C15" s="66"/>
      <c r="D15" s="66"/>
      <c r="E15" s="66"/>
      <c r="F15" s="66"/>
      <c r="G15" s="66"/>
      <c r="H15" s="66"/>
      <c r="I15" s="66"/>
      <c r="J15" s="66"/>
    </row>
    <row r="16" spans="1:24" ht="21" customHeight="1">
      <c r="B16" s="56" t="s">
        <v>9</v>
      </c>
      <c r="C16" s="56"/>
      <c r="D16" s="57" t="s">
        <v>50</v>
      </c>
      <c r="E16" s="57"/>
      <c r="F16" s="12"/>
      <c r="G16" s="12"/>
      <c r="H16" s="12"/>
      <c r="I16" s="12"/>
      <c r="J16" s="31">
        <f>SUM(J17:J17)</f>
        <v>0</v>
      </c>
    </row>
    <row r="17" spans="2:10" ht="23.25" customHeight="1">
      <c r="B17" s="36" t="s">
        <v>35</v>
      </c>
      <c r="C17" s="37" t="s">
        <v>51</v>
      </c>
      <c r="D17" s="38" t="s">
        <v>34</v>
      </c>
      <c r="E17" s="39" t="s">
        <v>36</v>
      </c>
      <c r="F17" s="40">
        <v>10</v>
      </c>
      <c r="G17" s="41" t="s">
        <v>10</v>
      </c>
      <c r="H17" s="42">
        <v>0</v>
      </c>
      <c r="I17" s="43">
        <f>H17*(1+$C$43)</f>
        <v>0</v>
      </c>
      <c r="J17" s="42">
        <f t="shared" ref="J17" si="0">ROUND(F17*I17,2)</f>
        <v>0</v>
      </c>
    </row>
    <row r="18" spans="2:10" ht="18.75" customHeight="1">
      <c r="B18" s="56" t="s">
        <v>11</v>
      </c>
      <c r="C18" s="56"/>
      <c r="D18" s="57" t="s">
        <v>16</v>
      </c>
      <c r="E18" s="57"/>
      <c r="F18" s="12"/>
      <c r="G18" s="12"/>
      <c r="H18" s="12"/>
      <c r="I18" s="12"/>
      <c r="J18" s="31">
        <f>SUM(J19:J23)</f>
        <v>0</v>
      </c>
    </row>
    <row r="19" spans="2:10" ht="21" customHeight="1">
      <c r="B19" s="36" t="s">
        <v>35</v>
      </c>
      <c r="C19" s="37" t="s">
        <v>29</v>
      </c>
      <c r="D19" s="38" t="s">
        <v>17</v>
      </c>
      <c r="E19" s="39" t="s">
        <v>18</v>
      </c>
      <c r="F19" s="40">
        <f>11490.76845</f>
        <v>11490.76845</v>
      </c>
      <c r="G19" s="41" t="s">
        <v>10</v>
      </c>
      <c r="H19" s="43">
        <v>0</v>
      </c>
      <c r="I19" s="43">
        <f t="shared" ref="I19:I41" si="1">H19*(1+$C$43)</f>
        <v>0</v>
      </c>
      <c r="J19" s="42">
        <f t="shared" ref="J19:J23" si="2">ROUND(F19*I19,2)</f>
        <v>0</v>
      </c>
    </row>
    <row r="20" spans="2:10" ht="21" customHeight="1">
      <c r="B20" s="36" t="s">
        <v>35</v>
      </c>
      <c r="C20" s="37" t="s">
        <v>30</v>
      </c>
      <c r="D20" s="38" t="s">
        <v>53</v>
      </c>
      <c r="E20" s="39" t="s">
        <v>58</v>
      </c>
      <c r="F20" s="40">
        <v>2789.62345</v>
      </c>
      <c r="G20" s="41" t="s">
        <v>10</v>
      </c>
      <c r="H20" s="43">
        <v>0</v>
      </c>
      <c r="I20" s="43">
        <f t="shared" si="1"/>
        <v>0</v>
      </c>
      <c r="J20" s="42">
        <f t="shared" si="2"/>
        <v>0</v>
      </c>
    </row>
    <row r="21" spans="2:10" ht="21" customHeight="1">
      <c r="B21" s="36" t="s">
        <v>35</v>
      </c>
      <c r="C21" s="37" t="s">
        <v>31</v>
      </c>
      <c r="D21" s="38" t="s">
        <v>19</v>
      </c>
      <c r="E21" s="39" t="s">
        <v>20</v>
      </c>
      <c r="F21" s="40">
        <f>F19</f>
        <v>11490.76845</v>
      </c>
      <c r="G21" s="41" t="s">
        <v>10</v>
      </c>
      <c r="H21" s="43">
        <v>0</v>
      </c>
      <c r="I21" s="43">
        <f t="shared" si="1"/>
        <v>0</v>
      </c>
      <c r="J21" s="42">
        <f t="shared" si="2"/>
        <v>0</v>
      </c>
    </row>
    <row r="22" spans="2:10" ht="21" customHeight="1">
      <c r="B22" s="36" t="s">
        <v>35</v>
      </c>
      <c r="C22" s="37" t="s">
        <v>32</v>
      </c>
      <c r="D22" s="44" t="s">
        <v>21</v>
      </c>
      <c r="E22" s="45" t="s">
        <v>22</v>
      </c>
      <c r="F22" s="40">
        <f>F19*0.01</f>
        <v>114.9076845</v>
      </c>
      <c r="G22" s="41" t="s">
        <v>13</v>
      </c>
      <c r="H22" s="43">
        <v>0</v>
      </c>
      <c r="I22" s="43">
        <f t="shared" si="1"/>
        <v>0</v>
      </c>
      <c r="J22" s="42">
        <f t="shared" si="2"/>
        <v>0</v>
      </c>
    </row>
    <row r="23" spans="2:10" ht="24.75" customHeight="1">
      <c r="B23" s="36" t="s">
        <v>35</v>
      </c>
      <c r="C23" s="46" t="s">
        <v>75</v>
      </c>
      <c r="D23" s="38" t="s">
        <v>23</v>
      </c>
      <c r="E23" s="39" t="s">
        <v>24</v>
      </c>
      <c r="F23" s="40">
        <f>F19*0.03</f>
        <v>344.72305349999999</v>
      </c>
      <c r="G23" s="41" t="s">
        <v>13</v>
      </c>
      <c r="H23" s="43">
        <v>0</v>
      </c>
      <c r="I23" s="43">
        <f t="shared" si="1"/>
        <v>0</v>
      </c>
      <c r="J23" s="42">
        <f t="shared" si="2"/>
        <v>0</v>
      </c>
    </row>
    <row r="24" spans="2:10" ht="20.25" customHeight="1">
      <c r="B24" s="56" t="s">
        <v>15</v>
      </c>
      <c r="C24" s="56"/>
      <c r="D24" s="57" t="s">
        <v>57</v>
      </c>
      <c r="E24" s="57"/>
      <c r="F24" s="12"/>
      <c r="G24" s="12"/>
      <c r="H24" s="12"/>
      <c r="I24" s="12"/>
      <c r="J24" s="31">
        <f>SUM(J25:J28)</f>
        <v>0</v>
      </c>
    </row>
    <row r="25" spans="2:10" ht="42" customHeight="1">
      <c r="B25" s="36" t="s">
        <v>44</v>
      </c>
      <c r="C25" s="37" t="s">
        <v>38</v>
      </c>
      <c r="D25" s="47" t="s">
        <v>52</v>
      </c>
      <c r="E25" s="48" t="s">
        <v>64</v>
      </c>
      <c r="F25" s="49">
        <f>F28*0.2</f>
        <v>557.92469000000006</v>
      </c>
      <c r="G25" s="41" t="s">
        <v>13</v>
      </c>
      <c r="H25" s="50">
        <v>0</v>
      </c>
      <c r="I25" s="43">
        <f t="shared" si="1"/>
        <v>0</v>
      </c>
      <c r="J25" s="42">
        <f t="shared" ref="J25:J28" si="3">ROUND(F25*I25,2)</f>
        <v>0</v>
      </c>
    </row>
    <row r="26" spans="2:10" ht="63" customHeight="1">
      <c r="B26" s="36" t="s">
        <v>44</v>
      </c>
      <c r="C26" s="37" t="s">
        <v>43</v>
      </c>
      <c r="D26" s="47" t="s">
        <v>54</v>
      </c>
      <c r="E26" s="39" t="s">
        <v>65</v>
      </c>
      <c r="F26" s="51">
        <f>F25</f>
        <v>557.92469000000006</v>
      </c>
      <c r="G26" s="41" t="s">
        <v>13</v>
      </c>
      <c r="H26" s="50">
        <v>0</v>
      </c>
      <c r="I26" s="43">
        <f t="shared" si="1"/>
        <v>0</v>
      </c>
      <c r="J26" s="42">
        <f t="shared" si="3"/>
        <v>0</v>
      </c>
    </row>
    <row r="27" spans="2:10" ht="42" customHeight="1">
      <c r="B27" s="36" t="s">
        <v>44</v>
      </c>
      <c r="C27" s="37" t="s">
        <v>48</v>
      </c>
      <c r="D27" s="47" t="s">
        <v>55</v>
      </c>
      <c r="E27" s="39" t="s">
        <v>66</v>
      </c>
      <c r="F27" s="51">
        <f>F26*4</f>
        <v>2231.6987600000002</v>
      </c>
      <c r="G27" s="41" t="s">
        <v>63</v>
      </c>
      <c r="H27" s="50">
        <v>0</v>
      </c>
      <c r="I27" s="43">
        <f t="shared" si="1"/>
        <v>0</v>
      </c>
      <c r="J27" s="42">
        <f t="shared" si="3"/>
        <v>0</v>
      </c>
    </row>
    <row r="28" spans="2:10" ht="32.25" customHeight="1">
      <c r="B28" s="36" t="s">
        <v>44</v>
      </c>
      <c r="C28" s="46" t="s">
        <v>59</v>
      </c>
      <c r="D28" s="47" t="s">
        <v>56</v>
      </c>
      <c r="E28" s="39" t="s">
        <v>67</v>
      </c>
      <c r="F28" s="51">
        <f>F20</f>
        <v>2789.62345</v>
      </c>
      <c r="G28" s="41" t="s">
        <v>10</v>
      </c>
      <c r="H28" s="50">
        <v>0</v>
      </c>
      <c r="I28" s="43">
        <f t="shared" si="1"/>
        <v>0</v>
      </c>
      <c r="J28" s="42">
        <f t="shared" si="3"/>
        <v>0</v>
      </c>
    </row>
    <row r="29" spans="2:10" ht="19.5" customHeight="1">
      <c r="B29" s="56" t="s">
        <v>25</v>
      </c>
      <c r="C29" s="56"/>
      <c r="D29" s="57" t="s">
        <v>37</v>
      </c>
      <c r="E29" s="57"/>
      <c r="F29" s="12"/>
      <c r="G29" s="12"/>
      <c r="H29" s="12"/>
      <c r="I29" s="12"/>
      <c r="J29" s="31">
        <f>SUM(J30:J32)</f>
        <v>0</v>
      </c>
    </row>
    <row r="30" spans="2:10" ht="24.75" customHeight="1">
      <c r="B30" s="36" t="s">
        <v>39</v>
      </c>
      <c r="C30" s="37" t="s">
        <v>60</v>
      </c>
      <c r="D30" s="38" t="s">
        <v>40</v>
      </c>
      <c r="E30" s="39" t="s">
        <v>41</v>
      </c>
      <c r="F30" s="40">
        <f>44*(0.5*0.25)</f>
        <v>5.5</v>
      </c>
      <c r="G30" s="41" t="s">
        <v>10</v>
      </c>
      <c r="H30" s="43">
        <v>0</v>
      </c>
      <c r="I30" s="43">
        <f t="shared" si="1"/>
        <v>0</v>
      </c>
      <c r="J30" s="42">
        <f t="shared" ref="J30:J32" si="4">ROUND(F30*I30,2)</f>
        <v>0</v>
      </c>
    </row>
    <row r="31" spans="2:10" ht="36.75" customHeight="1">
      <c r="B31" s="36" t="s">
        <v>44</v>
      </c>
      <c r="C31" s="37" t="s">
        <v>61</v>
      </c>
      <c r="D31" s="38" t="s">
        <v>42</v>
      </c>
      <c r="E31" s="39" t="s">
        <v>45</v>
      </c>
      <c r="F31" s="40">
        <f>22*3</f>
        <v>66</v>
      </c>
      <c r="G31" s="41" t="s">
        <v>46</v>
      </c>
      <c r="H31" s="43">
        <v>0</v>
      </c>
      <c r="I31" s="43">
        <f t="shared" si="1"/>
        <v>0</v>
      </c>
      <c r="J31" s="42">
        <f t="shared" si="4"/>
        <v>0</v>
      </c>
    </row>
    <row r="32" spans="2:10" ht="18.75" customHeight="1">
      <c r="B32" s="36" t="s">
        <v>39</v>
      </c>
      <c r="C32" s="37" t="s">
        <v>62</v>
      </c>
      <c r="D32" s="38" t="s">
        <v>47</v>
      </c>
      <c r="E32" s="39" t="s">
        <v>49</v>
      </c>
      <c r="F32" s="40">
        <f>22*0.5</f>
        <v>11</v>
      </c>
      <c r="G32" s="41" t="s">
        <v>46</v>
      </c>
      <c r="H32" s="43">
        <v>0</v>
      </c>
      <c r="I32" s="43">
        <f t="shared" si="1"/>
        <v>0</v>
      </c>
      <c r="J32" s="42">
        <f t="shared" si="4"/>
        <v>0</v>
      </c>
    </row>
    <row r="33" spans="2:24" ht="18.75" customHeight="1">
      <c r="B33" s="56" t="s">
        <v>68</v>
      </c>
      <c r="C33" s="56"/>
      <c r="D33" s="57" t="s">
        <v>12</v>
      </c>
      <c r="E33" s="57"/>
      <c r="F33" s="12"/>
      <c r="G33" s="12"/>
      <c r="H33" s="12"/>
      <c r="I33" s="12"/>
      <c r="J33" s="31">
        <f>SUM(J34:J41)</f>
        <v>0</v>
      </c>
    </row>
    <row r="34" spans="2:24" ht="30.75" customHeight="1">
      <c r="B34" s="36" t="s">
        <v>35</v>
      </c>
      <c r="C34" s="37" t="s">
        <v>88</v>
      </c>
      <c r="D34" s="52" t="s">
        <v>69</v>
      </c>
      <c r="E34" s="39" t="s">
        <v>70</v>
      </c>
      <c r="F34" s="40">
        <f>F39*0.2</f>
        <v>12.471260000000001</v>
      </c>
      <c r="G34" s="41" t="s">
        <v>13</v>
      </c>
      <c r="H34" s="43">
        <v>0</v>
      </c>
      <c r="I34" s="43">
        <f t="shared" si="1"/>
        <v>0</v>
      </c>
      <c r="J34" s="42">
        <f>ROUND(F34*I34,2)</f>
        <v>0</v>
      </c>
    </row>
    <row r="35" spans="2:24" ht="48" customHeight="1">
      <c r="B35" s="36" t="s">
        <v>71</v>
      </c>
      <c r="C35" s="37" t="s">
        <v>89</v>
      </c>
      <c r="D35" s="52" t="s">
        <v>72</v>
      </c>
      <c r="E35" s="39" t="s">
        <v>84</v>
      </c>
      <c r="F35" s="40">
        <f>F34*4</f>
        <v>49.885040000000004</v>
      </c>
      <c r="G35" s="41" t="s">
        <v>63</v>
      </c>
      <c r="H35" s="43">
        <v>0</v>
      </c>
      <c r="I35" s="43">
        <f t="shared" si="1"/>
        <v>0</v>
      </c>
      <c r="J35" s="42">
        <f t="shared" ref="J35:J41" si="5">ROUND(F35*I35,2)</f>
        <v>0</v>
      </c>
    </row>
    <row r="36" spans="2:24" ht="27" customHeight="1">
      <c r="B36" s="36" t="s">
        <v>35</v>
      </c>
      <c r="C36" s="37" t="s">
        <v>90</v>
      </c>
      <c r="D36" s="52" t="s">
        <v>96</v>
      </c>
      <c r="E36" s="39" t="s">
        <v>97</v>
      </c>
      <c r="F36" s="40">
        <f>F39*0.1</f>
        <v>6.2356300000000005</v>
      </c>
      <c r="G36" s="41" t="s">
        <v>13</v>
      </c>
      <c r="H36" s="43">
        <v>0</v>
      </c>
      <c r="I36" s="43">
        <f t="shared" si="1"/>
        <v>0</v>
      </c>
      <c r="J36" s="42">
        <f t="shared" si="5"/>
        <v>0</v>
      </c>
    </row>
    <row r="37" spans="2:24" ht="18.75" customHeight="1">
      <c r="B37" s="36" t="s">
        <v>35</v>
      </c>
      <c r="C37" s="37" t="s">
        <v>91</v>
      </c>
      <c r="D37" s="52" t="s">
        <v>73</v>
      </c>
      <c r="E37" s="39" t="s">
        <v>74</v>
      </c>
      <c r="F37" s="40">
        <f>24.94252</f>
        <v>24.942519999999998</v>
      </c>
      <c r="G37" s="41" t="s">
        <v>10</v>
      </c>
      <c r="H37" s="43">
        <v>0</v>
      </c>
      <c r="I37" s="43">
        <f t="shared" si="1"/>
        <v>0</v>
      </c>
      <c r="J37" s="42">
        <f t="shared" si="5"/>
        <v>0</v>
      </c>
    </row>
    <row r="38" spans="2:24" ht="18.75" customHeight="1">
      <c r="B38" s="36" t="s">
        <v>35</v>
      </c>
      <c r="C38" s="37" t="s">
        <v>92</v>
      </c>
      <c r="D38" s="52" t="s">
        <v>76</v>
      </c>
      <c r="E38" s="39" t="s">
        <v>77</v>
      </c>
      <c r="F38" s="40">
        <f>F39*0.03</f>
        <v>1.8706889999999998</v>
      </c>
      <c r="G38" s="41" t="s">
        <v>13</v>
      </c>
      <c r="H38" s="43">
        <v>0</v>
      </c>
      <c r="I38" s="43">
        <f t="shared" si="1"/>
        <v>0</v>
      </c>
      <c r="J38" s="42">
        <f t="shared" si="5"/>
        <v>0</v>
      </c>
    </row>
    <row r="39" spans="2:24" ht="51" customHeight="1">
      <c r="B39" s="36" t="s">
        <v>44</v>
      </c>
      <c r="C39" s="37" t="s">
        <v>93</v>
      </c>
      <c r="D39" s="52" t="s">
        <v>78</v>
      </c>
      <c r="E39" s="39" t="s">
        <v>79</v>
      </c>
      <c r="F39" s="40">
        <f>62.3563</f>
        <v>62.356299999999997</v>
      </c>
      <c r="G39" s="41" t="s">
        <v>10</v>
      </c>
      <c r="H39" s="43">
        <v>0</v>
      </c>
      <c r="I39" s="43">
        <f t="shared" si="1"/>
        <v>0</v>
      </c>
      <c r="J39" s="42">
        <f t="shared" si="5"/>
        <v>0</v>
      </c>
    </row>
    <row r="40" spans="2:24" ht="18.75" customHeight="1">
      <c r="B40" s="36" t="s">
        <v>35</v>
      </c>
      <c r="C40" s="37" t="s">
        <v>94</v>
      </c>
      <c r="D40" s="52" t="s">
        <v>80</v>
      </c>
      <c r="E40" s="39" t="s">
        <v>81</v>
      </c>
      <c r="F40" s="40">
        <f>F39*0.17</f>
        <v>10.600571</v>
      </c>
      <c r="G40" s="41" t="s">
        <v>13</v>
      </c>
      <c r="H40" s="43">
        <v>0</v>
      </c>
      <c r="I40" s="43">
        <f t="shared" si="1"/>
        <v>0</v>
      </c>
      <c r="J40" s="42">
        <f t="shared" si="5"/>
        <v>0</v>
      </c>
    </row>
    <row r="41" spans="2:24" ht="34.5" customHeight="1">
      <c r="B41" s="36" t="s">
        <v>35</v>
      </c>
      <c r="C41" s="37" t="s">
        <v>95</v>
      </c>
      <c r="D41" s="52" t="s">
        <v>82</v>
      </c>
      <c r="E41" s="39" t="s">
        <v>83</v>
      </c>
      <c r="F41" s="40">
        <f>F40</f>
        <v>10.600571</v>
      </c>
      <c r="G41" s="41" t="s">
        <v>13</v>
      </c>
      <c r="H41" s="43">
        <v>0</v>
      </c>
      <c r="I41" s="43">
        <f t="shared" si="1"/>
        <v>0</v>
      </c>
      <c r="J41" s="42">
        <f t="shared" si="5"/>
        <v>0</v>
      </c>
    </row>
    <row r="42" spans="2:24" ht="21" customHeight="1">
      <c r="B42" s="55" t="s">
        <v>14</v>
      </c>
      <c r="C42" s="55"/>
      <c r="D42" s="55"/>
      <c r="E42" s="55"/>
      <c r="F42" s="55"/>
      <c r="G42" s="55"/>
      <c r="H42" s="55"/>
      <c r="I42" s="12"/>
      <c r="J42" s="13">
        <f>J16+J18+J29+J24+J33</f>
        <v>0</v>
      </c>
    </row>
    <row r="43" spans="2:24">
      <c r="B43" s="32" t="s">
        <v>26</v>
      </c>
      <c r="C43" s="53">
        <v>0.22040000000000001</v>
      </c>
      <c r="D43" s="53"/>
      <c r="E43" s="14"/>
      <c r="F43" s="15"/>
      <c r="G43" s="14"/>
      <c r="H43" s="14"/>
      <c r="I43" s="14"/>
      <c r="J43" s="16"/>
    </row>
    <row r="44" spans="2:24">
      <c r="B44" s="17"/>
      <c r="C44" s="14"/>
      <c r="D44" s="14"/>
      <c r="E44" s="14"/>
      <c r="F44" s="14"/>
      <c r="G44" s="14"/>
      <c r="H44" s="14"/>
      <c r="I44" s="14"/>
      <c r="J44" s="16"/>
    </row>
    <row r="45" spans="2:24" ht="21" customHeight="1">
      <c r="B45" s="55" t="s">
        <v>27</v>
      </c>
      <c r="C45" s="55"/>
      <c r="D45" s="55"/>
      <c r="E45" s="55"/>
      <c r="F45" s="55"/>
      <c r="G45" s="55"/>
      <c r="H45" s="55"/>
      <c r="I45" s="34"/>
      <c r="J45" s="13">
        <f>J42</f>
        <v>0</v>
      </c>
    </row>
    <row r="46" spans="2:24" s="26" customFormat="1" ht="21" customHeight="1">
      <c r="B46" s="28"/>
      <c r="C46" s="28"/>
      <c r="D46" s="28"/>
      <c r="E46" s="28"/>
      <c r="F46" s="28"/>
      <c r="G46" s="28"/>
      <c r="H46" s="28"/>
      <c r="I46" s="28"/>
      <c r="J46" s="29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</row>
    <row r="47" spans="2:24" ht="29.25" customHeight="1">
      <c r="B47" s="58"/>
      <c r="C47" s="58"/>
      <c r="D47" s="58"/>
      <c r="E47" s="58"/>
      <c r="F47" s="58"/>
      <c r="G47" s="58"/>
      <c r="H47" s="58"/>
      <c r="I47" s="58"/>
      <c r="J47" s="58"/>
    </row>
    <row r="48" spans="2:24" ht="15.75">
      <c r="B48" s="18"/>
      <c r="C48" s="19"/>
      <c r="D48" s="20"/>
      <c r="E48" s="20"/>
      <c r="F48" s="21"/>
      <c r="G48" s="22"/>
      <c r="H48" s="22"/>
      <c r="I48" s="22"/>
      <c r="J48" s="22"/>
    </row>
    <row r="49" spans="2:11">
      <c r="B49" s="23" t="s">
        <v>28</v>
      </c>
      <c r="C49" s="20"/>
      <c r="D49" s="23"/>
      <c r="E49" s="23"/>
      <c r="F49" s="23"/>
      <c r="G49" s="23"/>
      <c r="H49" s="23"/>
      <c r="I49" s="23"/>
      <c r="J49" s="23"/>
    </row>
    <row r="50" spans="2:11">
      <c r="B50" s="23" t="s">
        <v>99</v>
      </c>
      <c r="C50" s="20"/>
      <c r="D50" s="23"/>
      <c r="E50" s="23"/>
      <c r="F50" s="23"/>
      <c r="G50" s="23"/>
      <c r="H50" s="23"/>
      <c r="I50" s="23"/>
      <c r="J50" s="23"/>
      <c r="K50" s="35"/>
    </row>
    <row r="51" spans="2:11">
      <c r="B51" s="33" t="s">
        <v>100</v>
      </c>
      <c r="C51" s="20"/>
      <c r="D51" s="23"/>
      <c r="E51" s="23"/>
      <c r="F51" s="23"/>
      <c r="G51" s="23"/>
      <c r="H51" s="23"/>
      <c r="I51" s="23"/>
      <c r="J51" s="23"/>
    </row>
    <row r="52" spans="2:11">
      <c r="B52" s="33" t="s">
        <v>98</v>
      </c>
      <c r="C52" s="20"/>
      <c r="D52" s="23"/>
      <c r="E52" s="23"/>
      <c r="F52" s="23"/>
      <c r="G52" s="23"/>
      <c r="H52" s="23"/>
      <c r="I52" s="23"/>
      <c r="J52" s="23"/>
      <c r="K52" s="35"/>
    </row>
    <row r="53" spans="2:11">
      <c r="B53" s="24"/>
      <c r="C53" s="23"/>
      <c r="D53" s="24"/>
      <c r="E53" s="24"/>
      <c r="F53" s="25"/>
      <c r="G53" s="54"/>
      <c r="H53" s="54"/>
      <c r="I53" s="54"/>
      <c r="J53" s="54"/>
    </row>
    <row r="54" spans="2:11" ht="75.75" customHeight="1"/>
  </sheetData>
  <mergeCells count="24">
    <mergeCell ref="B9:J9"/>
    <mergeCell ref="B11:J11"/>
    <mergeCell ref="B12:J12"/>
    <mergeCell ref="B15:J15"/>
    <mergeCell ref="B18:C18"/>
    <mergeCell ref="D18:E18"/>
    <mergeCell ref="B16:C16"/>
    <mergeCell ref="D16:E16"/>
    <mergeCell ref="D1:J1"/>
    <mergeCell ref="D2:J2"/>
    <mergeCell ref="D3:J3"/>
    <mergeCell ref="D4:J4"/>
    <mergeCell ref="B7:J7"/>
    <mergeCell ref="B24:C24"/>
    <mergeCell ref="D24:E24"/>
    <mergeCell ref="B33:C33"/>
    <mergeCell ref="D33:E33"/>
    <mergeCell ref="C43:D43"/>
    <mergeCell ref="G53:J53"/>
    <mergeCell ref="B42:H42"/>
    <mergeCell ref="B29:C29"/>
    <mergeCell ref="D29:E29"/>
    <mergeCell ref="B45:H45"/>
    <mergeCell ref="B47:J47"/>
  </mergeCells>
  <printOptions horizontalCentered="1"/>
  <pageMargins left="0.25" right="0.25" top="0.75" bottom="0.75" header="0.3" footer="0.3"/>
  <pageSetup paperSize="9" scale="60" orientation="portrait" r:id="rId1"/>
  <ignoredErrors>
    <ignoredError sqref="J18 J24 J29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825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Thi</dc:creator>
  <dc:description/>
  <cp:lastModifiedBy>PMB</cp:lastModifiedBy>
  <cp:revision>18</cp:revision>
  <cp:lastPrinted>2023-01-26T13:32:54Z</cp:lastPrinted>
  <dcterms:created xsi:type="dcterms:W3CDTF">2016-02-29T18:01:22Z</dcterms:created>
  <dcterms:modified xsi:type="dcterms:W3CDTF">2023-02-15T16:55:02Z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