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C:\Users\Usuário\Desktop\PREFEITURA\2019\OBRAS\RECAPE\AVENIDA ACHELINO MOIMAZ\CD LICITAÇÃO\"/>
    </mc:Choice>
  </mc:AlternateContent>
  <xr:revisionPtr revIDLastSave="0" documentId="8_{929E3CDB-3F2B-4CC5-8EFA-D0740BC80E34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Planilha Orçamentária" sheetId="1" r:id="rId1"/>
    <sheet name="Cronograma de Desembolso" sheetId="4" r:id="rId2"/>
    <sheet name="Planilha1" sheetId="5" r:id="rId3"/>
  </sheets>
  <externalReferences>
    <externalReference r:id="rId4"/>
    <externalReference r:id="rId5"/>
    <externalReference r:id="rId6"/>
    <externalReference r:id="rId7"/>
  </externalReferences>
  <definedNames>
    <definedName name="_xlnm.Print_Area" localSheetId="1">'Cronograma de Desembolso'!$A$1:$N$36</definedName>
    <definedName name="_xlnm.Print_Area" localSheetId="0">'Planilha Orçamentária'!$A$1:$I$56</definedName>
    <definedName name="_xlnm.Database">TEXT([1]Dados!$G$29,"mm-aaaa")</definedName>
    <definedName name="Fonte">'Planilha Orçamentária'!#REF!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1" i="5" l="1"/>
  <c r="J10" i="5"/>
  <c r="C11" i="5" l="1"/>
  <c r="C10" i="5"/>
  <c r="C9" i="5"/>
  <c r="E9" i="5" s="1"/>
  <c r="I9" i="5" s="1"/>
  <c r="B9" i="5"/>
  <c r="J9" i="5"/>
  <c r="G10" i="5" l="1"/>
  <c r="E10" i="5"/>
  <c r="I10" i="5" s="1"/>
  <c r="C12" i="5"/>
  <c r="D12" i="5" s="1"/>
  <c r="E11" i="5"/>
  <c r="I11" i="5" s="1"/>
  <c r="G11" i="5"/>
  <c r="G12" i="5" s="1"/>
  <c r="D11" i="5" l="1"/>
  <c r="D10" i="5"/>
  <c r="D9" i="5"/>
  <c r="J12" i="5"/>
  <c r="F12" i="5"/>
  <c r="H12" i="5"/>
  <c r="E12" i="5"/>
  <c r="I12" i="5"/>
  <c r="H20" i="1" l="1"/>
  <c r="E20" i="1"/>
  <c r="H22" i="1"/>
  <c r="E21" i="1"/>
  <c r="E23" i="1" s="1"/>
  <c r="I20" i="1" l="1"/>
  <c r="E22" i="1"/>
  <c r="I22" i="1" s="1"/>
  <c r="E29" i="1" l="1"/>
  <c r="E28" i="1"/>
  <c r="P33" i="1" l="1"/>
  <c r="P32" i="1" l="1"/>
  <c r="N34" i="1" l="1"/>
  <c r="N36" i="1" s="1"/>
  <c r="J26" i="4" l="1"/>
  <c r="F26" i="4"/>
  <c r="D26" i="4"/>
  <c r="H26" i="4" s="1"/>
  <c r="L26" i="4" l="1"/>
  <c r="D19" i="4"/>
  <c r="I29" i="1" l="1"/>
  <c r="H31" i="1" l="1"/>
  <c r="B19" i="4" l="1"/>
  <c r="H21" i="1" l="1"/>
  <c r="H23" i="1" l="1"/>
  <c r="H17" i="1" l="1"/>
  <c r="I17" i="1" l="1"/>
  <c r="I18" i="1" s="1"/>
  <c r="N20" i="4" l="1"/>
  <c r="D20" i="4"/>
  <c r="H28" i="1" l="1"/>
  <c r="I28" i="1" s="1"/>
  <c r="H27" i="1"/>
  <c r="I27" i="1" s="1"/>
  <c r="N19" i="4" l="1"/>
  <c r="I31" i="1" l="1"/>
  <c r="I32" i="1" s="1"/>
  <c r="N24" i="4" s="1"/>
  <c r="L24" i="4" s="1"/>
  <c r="I23" i="1" l="1"/>
  <c r="I21" i="1"/>
  <c r="N21" i="4"/>
  <c r="N23" i="4"/>
  <c r="L23" i="4" s="1"/>
  <c r="I24" i="1" l="1"/>
  <c r="N22" i="4" s="1"/>
  <c r="I35" i="1" l="1"/>
  <c r="N28" i="4" s="1"/>
  <c r="N27" i="4" s="1"/>
  <c r="Q28" i="4" s="1"/>
  <c r="P31" i="1" l="1"/>
  <c r="P34" i="1" s="1"/>
  <c r="D27" i="4"/>
  <c r="D28" i="4" s="1"/>
  <c r="D22" i="4" s="1"/>
  <c r="F22" i="4" s="1"/>
  <c r="D21" i="4" l="1"/>
  <c r="F21" i="4"/>
  <c r="F27" i="4"/>
  <c r="H22" i="4"/>
  <c r="J22" i="4"/>
  <c r="L22" i="4" l="1"/>
  <c r="L27" i="4" s="1"/>
  <c r="L28" i="4" s="1"/>
  <c r="F28" i="4"/>
  <c r="H27" i="4"/>
  <c r="H28" i="4" s="1"/>
  <c r="J27" i="4"/>
  <c r="J28" i="4" s="1"/>
  <c r="H21" i="4"/>
  <c r="J21" i="4"/>
  <c r="L21" i="4" l="1"/>
</calcChain>
</file>

<file path=xl/sharedStrings.xml><?xml version="1.0" encoding="utf-8"?>
<sst xmlns="http://schemas.openxmlformats.org/spreadsheetml/2006/main" count="171" uniqueCount="125">
  <si>
    <t>Secretaria de Obras Rua Guanabara, 256 – Vila Guanabara – cep 16203-030 – tel. 18 3643 6170 – sosp@birigui.sp.gov.br</t>
  </si>
  <si>
    <t xml:space="preserve">PREFEITURA DO MUNICIPIO DE BIRIGUI - PLANILHA ORÇAMENTÁRIA PARA INFRAESTRUTURA </t>
  </si>
  <si>
    <t>REF.</t>
  </si>
  <si>
    <t>ITEM</t>
  </si>
  <si>
    <t>DESCRIÇÃO</t>
  </si>
  <si>
    <t>TOTAL</t>
  </si>
  <si>
    <t>CPOS</t>
  </si>
  <si>
    <t>m²</t>
  </si>
  <si>
    <t>m³</t>
  </si>
  <si>
    <t>SINAPI</t>
  </si>
  <si>
    <t>1.1</t>
  </si>
  <si>
    <t>1.0</t>
  </si>
  <si>
    <t>2.0</t>
  </si>
  <si>
    <t>GOVERNO DO ESTADO DE SÃO PAULO</t>
  </si>
  <si>
    <t>BIRIGUI</t>
  </si>
  <si>
    <t>PRAZO PROPOSTO</t>
  </si>
  <si>
    <t>SERVIÇOS</t>
  </si>
  <si>
    <t>UNIDADE</t>
  </si>
  <si>
    <t>R$</t>
  </si>
  <si>
    <t>RECURSOS ESTADUAIS</t>
  </si>
  <si>
    <t>VALOR UNIT.</t>
  </si>
  <si>
    <t>Recapeamento asfáltico</t>
  </si>
  <si>
    <t>Sinalização viária</t>
  </si>
  <si>
    <t>m</t>
  </si>
  <si>
    <t>QUANT.</t>
  </si>
  <si>
    <t>UNID.</t>
  </si>
  <si>
    <t>RECAPEAMENTO ASFÁLTICO EM C.B.U.Q.</t>
  </si>
  <si>
    <t>SUBTOTAL:</t>
  </si>
  <si>
    <t>CÓDIGO</t>
  </si>
  <si>
    <t>TOTAL:</t>
  </si>
  <si>
    <t>BDI =</t>
  </si>
  <si>
    <t>VALOR UNIT. C/ BDI</t>
  </si>
  <si>
    <t>3.0</t>
  </si>
  <si>
    <t>3.1</t>
  </si>
  <si>
    <t>Placa de obra</t>
  </si>
  <si>
    <t xml:space="preserve">SUBTOTAL: </t>
  </si>
  <si>
    <t>54.03.210</t>
  </si>
  <si>
    <t>2.2</t>
  </si>
  <si>
    <t>Placa de logradouro</t>
  </si>
  <si>
    <t>Camada de rolamento em concreto asfáltico usinado a quente - CBUQ (3cm compactado)</t>
  </si>
  <si>
    <t>2.1</t>
  </si>
  <si>
    <t>3.2</t>
  </si>
  <si>
    <t>FINAL: 720 dias a partir da data da assinatura do convênio</t>
  </si>
  <si>
    <t>CRONOGRAMA FÍSICO - DESEMBOLSO E APLICAÇÃO DOS RECURSOS</t>
  </si>
  <si>
    <t>Secretaria de Planejamento e Gestão</t>
  </si>
  <si>
    <t>MUNICÍPIO</t>
  </si>
  <si>
    <t>Subsecretaria de Articulação com Municípios</t>
  </si>
  <si>
    <t>OBRA:</t>
  </si>
  <si>
    <t xml:space="preserve">DATA BASE: </t>
  </si>
  <si>
    <t>INÍCIO: após data da assinatura do convênio</t>
  </si>
  <si>
    <t>1a. ETAPA</t>
  </si>
  <si>
    <t>2a. ETAPA</t>
  </si>
  <si>
    <t>3a. ETAPA</t>
  </si>
  <si>
    <t xml:space="preserve"> </t>
  </si>
  <si>
    <t>PRAZO DE LIBERAÇÃO:                       após a expedição da ordem de serviço.</t>
  </si>
  <si>
    <t>RECURSOS PRÓPRIOS</t>
  </si>
  <si>
    <t xml:space="preserve">T O T A L </t>
  </si>
  <si>
    <t>Observação</t>
  </si>
  <si>
    <r>
      <t>1ª etapa</t>
    </r>
    <r>
      <rPr>
        <sz val="12"/>
        <rFont val="Times New Roman"/>
        <family val="1"/>
      </rPr>
      <t xml:space="preserve"> </t>
    </r>
    <r>
      <rPr>
        <sz val="14"/>
        <rFont val="Times New Roman"/>
        <family val="1"/>
      </rPr>
      <t>=</t>
    </r>
    <r>
      <rPr>
        <sz val="12"/>
        <rFont val="Times New Roman"/>
        <family val="1"/>
      </rPr>
      <t xml:space="preserve"> </t>
    </r>
    <r>
      <rPr>
        <sz val="12"/>
        <color indexed="12"/>
        <rFont val="Times New Roman"/>
        <family val="1"/>
      </rPr>
      <t>Prazo de liberação</t>
    </r>
    <r>
      <rPr>
        <sz val="12"/>
        <rFont val="Times New Roman"/>
        <family val="1"/>
      </rPr>
      <t xml:space="preserve"> </t>
    </r>
    <r>
      <rPr>
        <sz val="14"/>
        <rFont val="Times New Roman"/>
        <family val="1"/>
      </rPr>
      <t>+</t>
    </r>
    <r>
      <rPr>
        <sz val="12"/>
        <rFont val="Times New Roman"/>
        <family val="1"/>
      </rPr>
      <t xml:space="preserve"> </t>
    </r>
    <r>
      <rPr>
        <sz val="12"/>
        <color indexed="12"/>
        <rFont val="Times New Roman"/>
        <family val="1"/>
      </rPr>
      <t>Prazo de execução</t>
    </r>
  </si>
  <si>
    <r>
      <t>2ª etapa</t>
    </r>
    <r>
      <rPr>
        <sz val="12"/>
        <rFont val="Times New Roman"/>
        <family val="1"/>
      </rPr>
      <t xml:space="preserve"> </t>
    </r>
    <r>
      <rPr>
        <sz val="14"/>
        <rFont val="Times New Roman"/>
        <family val="1"/>
      </rPr>
      <t>=</t>
    </r>
    <r>
      <rPr>
        <sz val="12"/>
        <rFont val="Times New Roman"/>
        <family val="1"/>
      </rPr>
      <t xml:space="preserve"> </t>
    </r>
    <r>
      <rPr>
        <sz val="12"/>
        <color indexed="12"/>
        <rFont val="Times New Roman"/>
        <family val="1"/>
      </rPr>
      <t>Prazo de liberação</t>
    </r>
    <r>
      <rPr>
        <sz val="12"/>
        <rFont val="Times New Roman"/>
        <family val="1"/>
      </rPr>
      <t xml:space="preserve"> </t>
    </r>
    <r>
      <rPr>
        <sz val="14"/>
        <rFont val="Times New Roman"/>
        <family val="1"/>
      </rPr>
      <t>+</t>
    </r>
    <r>
      <rPr>
        <sz val="12"/>
        <rFont val="Times New Roman"/>
        <family val="1"/>
      </rPr>
      <t xml:space="preserve"> </t>
    </r>
    <r>
      <rPr>
        <sz val="12"/>
        <color indexed="12"/>
        <rFont val="Times New Roman"/>
        <family val="1"/>
      </rPr>
      <t>Prazo de execução</t>
    </r>
  </si>
  <si>
    <r>
      <t>3ª etapa</t>
    </r>
    <r>
      <rPr>
        <sz val="12"/>
        <rFont val="Times New Roman"/>
        <family val="1"/>
      </rPr>
      <t xml:space="preserve"> </t>
    </r>
    <r>
      <rPr>
        <sz val="14"/>
        <rFont val="Times New Roman"/>
        <family val="1"/>
      </rPr>
      <t>=</t>
    </r>
    <r>
      <rPr>
        <sz val="12"/>
        <rFont val="Times New Roman"/>
        <family val="1"/>
      </rPr>
      <t xml:space="preserve"> </t>
    </r>
    <r>
      <rPr>
        <sz val="12"/>
        <color indexed="12"/>
        <rFont val="Times New Roman"/>
        <family val="1"/>
      </rPr>
      <t>Prazo de liberação</t>
    </r>
    <r>
      <rPr>
        <sz val="12"/>
        <rFont val="Times New Roman"/>
        <family val="1"/>
      </rPr>
      <t xml:space="preserve"> </t>
    </r>
    <r>
      <rPr>
        <sz val="14"/>
        <rFont val="Times New Roman"/>
        <family val="1"/>
      </rPr>
      <t>+</t>
    </r>
    <r>
      <rPr>
        <sz val="12"/>
        <rFont val="Times New Roman"/>
        <family val="1"/>
      </rPr>
      <t xml:space="preserve"> </t>
    </r>
    <r>
      <rPr>
        <sz val="12"/>
        <color indexed="12"/>
        <rFont val="Times New Roman"/>
        <family val="1"/>
      </rPr>
      <t>Prazo de execução</t>
    </r>
  </si>
  <si>
    <r>
      <t xml:space="preserve">Final </t>
    </r>
    <r>
      <rPr>
        <sz val="12"/>
        <rFont val="Times New Roman"/>
        <family val="1"/>
      </rPr>
      <t xml:space="preserve">= </t>
    </r>
    <r>
      <rPr>
        <sz val="12"/>
        <color indexed="12"/>
        <rFont val="Times New Roman"/>
        <family val="1"/>
      </rPr>
      <t>1ª etapa</t>
    </r>
    <r>
      <rPr>
        <sz val="12"/>
        <rFont val="Times New Roman"/>
        <family val="1"/>
      </rPr>
      <t xml:space="preserve"> + </t>
    </r>
    <r>
      <rPr>
        <sz val="12"/>
        <color indexed="12"/>
        <rFont val="Times New Roman"/>
        <family val="1"/>
      </rPr>
      <t>2ª etapa</t>
    </r>
    <r>
      <rPr>
        <sz val="12"/>
        <rFont val="Times New Roman"/>
        <family val="1"/>
      </rPr>
      <t xml:space="preserve"> + </t>
    </r>
    <r>
      <rPr>
        <sz val="12"/>
        <color indexed="12"/>
        <rFont val="Times New Roman"/>
        <family val="1"/>
      </rPr>
      <t>3ª etapa</t>
    </r>
  </si>
  <si>
    <t>Conforme decreto nº 63369 de 27/04/2018, em convenios com valor igual ou superior a R$ 200.000,00 até R$ 600.000,00 o cronograma será realizado em 2 etapas da seguinte forma:</t>
  </si>
  <si>
    <t>1ª Etapa será de 20% após a expedição da ordem de serviço.</t>
  </si>
  <si>
    <t>2ª Etapa será de 80% em até 30 dias após a execução da etapa.</t>
  </si>
  <si>
    <t>Conforme decreto nº 63369 de 27/04/2018, em convenios com valor superior a R$ 600.000,00 o cronograma será realizado em 3 etapas da seguinte forma:</t>
  </si>
  <si>
    <t>2ª Etapa será de 40% em até 30 dias após a execução da etapa.</t>
  </si>
  <si>
    <t>3ª Etapa será de 40% em até 30 dias após a execução da etapa.</t>
  </si>
  <si>
    <t xml:space="preserve">                                                   Secretaria de Obras Rua Guanabara, 256 – Vila Guanabara – cep 16203-030 – tel. 18 3643 6170 – sosp@birigui.sp.gov.br</t>
  </si>
  <si>
    <t>PRAZO DE LIBERAÇÃO:                       em até 30 dias após a conclusão da etapa.</t>
  </si>
  <si>
    <t>Sinalização</t>
  </si>
  <si>
    <t>Pintura de PARE</t>
  </si>
  <si>
    <t>98228</t>
  </si>
  <si>
    <t>Estaca broca de concreto, diâmetro 20cm, profundidade de até 3m, escavação manual com trado concha, não armada.</t>
  </si>
  <si>
    <t>3.1.1</t>
  </si>
  <si>
    <t>3.1.2</t>
  </si>
  <si>
    <t>3.1.3</t>
  </si>
  <si>
    <t>3.2.1</t>
  </si>
  <si>
    <t>4a. ETAPA</t>
  </si>
  <si>
    <t>5a. ETAPA</t>
  </si>
  <si>
    <t>PERÍODO: 120 dias</t>
  </si>
  <si>
    <t>PRAZO DE EXECUÇÃO:                120 dias</t>
  </si>
  <si>
    <t>Birigui, 01 de outubro de 2018</t>
  </si>
  <si>
    <t>PRAZO DE EXECUÇÃO:            120  dias</t>
  </si>
  <si>
    <t>PRAZO DE EXECUÇÃO:  120 dias</t>
  </si>
  <si>
    <t>PRAZO DE EXECUÇÃO:    120  dias</t>
  </si>
  <si>
    <t>PERÍODO:  150 dias</t>
  </si>
  <si>
    <t>2</t>
  </si>
  <si>
    <t>3</t>
  </si>
  <si>
    <t>74209/001</t>
  </si>
  <si>
    <t>Placa de obra em chapa de aço galvanizado</t>
  </si>
  <si>
    <t>73916/002</t>
  </si>
  <si>
    <t>Placa esmlatada para identificação de rua, dimensões 45x25cm</t>
  </si>
  <si>
    <t>un.</t>
  </si>
  <si>
    <t>Tubo de aço galvanizado com costura, classe média, conexão ranhurada, DN 50 (2"), instalado em prumadas - fornecimento e instação</t>
  </si>
  <si>
    <t>92335</t>
  </si>
  <si>
    <t>72947</t>
  </si>
  <si>
    <t>Sinalização horizontal com tinta retrofletiva a base de resina acrílica com microesferas de vidro</t>
  </si>
  <si>
    <t xml:space="preserve">Fonte de Pesquisa Utilizada: </t>
  </si>
  <si>
    <t>OBJETO : Recapeamento ásfáltico em Concreto Betuminoso Usinado a Quente - C.B.U.Q.</t>
  </si>
  <si>
    <t>54.03.250</t>
  </si>
  <si>
    <t>Revestimento de pré-misturado a quente</t>
  </si>
  <si>
    <t xml:space="preserve">CPOS </t>
  </si>
  <si>
    <t>Varrição de pavimento para recapeamento</t>
  </si>
  <si>
    <t>54.01.410</t>
  </si>
  <si>
    <t>54.03.230</t>
  </si>
  <si>
    <t>Imprimação betuminosa ligante</t>
  </si>
  <si>
    <t>(Novecentos e noventa e quatro mil, duzentos e quarenta e três reais e dez centavos)</t>
  </si>
  <si>
    <t>CPOS - COMPANHIA PAULISTA DE OBRAS E SERVIÇOS - VERSÃO UTILIZADA: 176</t>
  </si>
  <si>
    <t>LOCAL : Avenida Achelino Moimaz e Avenida Manoel Alves Barbosa</t>
  </si>
  <si>
    <t xml:space="preserve">SINAPI - SISTEMA NACIONAL DE PREÇOS E ÍNDICES PARA CONSTRUÇÃO CIVIL 05/2019 </t>
  </si>
  <si>
    <t>CRONOGRAMA FISICO FINANCEIRO</t>
  </si>
  <si>
    <t>PROPONENTE: Prefeitura Municipal de Birigui</t>
  </si>
  <si>
    <t>DESCRIÇÃO DOS SERVIÇOS</t>
  </si>
  <si>
    <t>VALOR</t>
  </si>
  <si>
    <t>PESO (%)</t>
  </si>
  <si>
    <t>Mês 1</t>
  </si>
  <si>
    <t>Mês 2</t>
  </si>
  <si>
    <t>TOTAL ACUMULADO</t>
  </si>
  <si>
    <t>VALOR (R$)</t>
  </si>
  <si>
    <t>TOTAIS</t>
  </si>
  <si>
    <t>LOCAL: Bairros Cidade Jardim, Conjunto Habitacional Ivone Alves Palma, Residencial Thereza Maria Barbieri</t>
  </si>
  <si>
    <t>OBJETO: Recapeamento asfáltico Avenida Achelino Moimaz e Avenida Manoel Alves Barbosa</t>
  </si>
  <si>
    <t>Birigui, 01 de julho de 2019</t>
  </si>
  <si>
    <t>Birigui, 01 de julho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</si>
</sst>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&quot;R$&quot;\ #,##0.00"/>
    <numFmt numFmtId="166" formatCode="[$-416]mmmm\-yy;@"/>
    <numFmt numFmtId="167" formatCode="0.0000000000000000000%"/>
    <numFmt numFmtId="168" formatCode="0.00000000000000000000%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匠牥晩††††††††††"/>
    </font>
    <font>
      <sz val="14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b/>
      <i/>
      <sz val="10"/>
      <color theme="1"/>
      <name val="Bookman Old Style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i/>
      <u/>
      <sz val="11"/>
      <color theme="1"/>
      <name val="Arial"/>
      <family val="2"/>
    </font>
    <font>
      <sz val="11"/>
      <color theme="1"/>
      <name val="Arial"/>
      <family val="2"/>
    </font>
    <font>
      <b/>
      <i/>
      <u/>
      <sz val="12"/>
      <color theme="1"/>
      <name val="Arial"/>
      <family val="2"/>
    </font>
    <font>
      <b/>
      <i/>
      <u/>
      <sz val="10"/>
      <color theme="1"/>
      <name val="Arial"/>
      <family val="2"/>
    </font>
    <font>
      <i/>
      <u/>
      <sz val="10"/>
      <color theme="1"/>
      <name val="Arial"/>
      <family val="2"/>
    </font>
    <font>
      <sz val="12"/>
      <color theme="1"/>
      <name val="Arial"/>
      <family val="2"/>
    </font>
    <font>
      <b/>
      <sz val="11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</font>
    <font>
      <sz val="10"/>
      <name val="Times New Roman"/>
      <family val="1"/>
    </font>
    <font>
      <b/>
      <sz val="12"/>
      <name val="Georgia"/>
      <family val="1"/>
    </font>
    <font>
      <b/>
      <sz val="12"/>
      <name val="MS Sans Serif"/>
      <family val="2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8"/>
      <name val="Times New Roman"/>
      <family val="1"/>
    </font>
    <font>
      <sz val="8.5"/>
      <name val="Times New Roman"/>
      <family val="1"/>
    </font>
    <font>
      <sz val="12"/>
      <color indexed="12"/>
      <name val="Times New Roman"/>
      <family val="1"/>
    </font>
    <font>
      <sz val="8"/>
      <name val="Times New Roman"/>
      <family val="1"/>
    </font>
    <font>
      <sz val="10"/>
      <color indexed="10"/>
      <name val="Times New Roman"/>
      <family val="1"/>
    </font>
    <font>
      <sz val="14"/>
      <name val="Arial Narrow"/>
      <family val="2"/>
    </font>
    <font>
      <sz val="11"/>
      <name val="MS Sans Serif"/>
      <family val="2"/>
    </font>
    <font>
      <b/>
      <sz val="10"/>
      <color indexed="56"/>
      <name val="Times New Roman"/>
      <family val="1"/>
    </font>
    <font>
      <sz val="12"/>
      <color indexed="10"/>
      <name val="Times New Roman"/>
      <family val="1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gray06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27"/>
      </left>
      <right/>
      <top style="thick">
        <color indexed="27"/>
      </top>
      <bottom/>
      <diagonal/>
    </border>
    <border>
      <left/>
      <right style="thick">
        <color indexed="27"/>
      </right>
      <top style="thick">
        <color indexed="27"/>
      </top>
      <bottom/>
      <diagonal/>
    </border>
    <border>
      <left style="thick">
        <color indexed="27"/>
      </left>
      <right/>
      <top/>
      <bottom/>
      <diagonal/>
    </border>
    <border>
      <left/>
      <right style="thick">
        <color indexed="27"/>
      </right>
      <top/>
      <bottom/>
      <diagonal/>
    </border>
    <border>
      <left style="thick">
        <color indexed="27"/>
      </left>
      <right/>
      <top/>
      <bottom style="thick">
        <color indexed="27"/>
      </bottom>
      <diagonal/>
    </border>
    <border>
      <left/>
      <right style="thick">
        <color indexed="27"/>
      </right>
      <top/>
      <bottom style="thick">
        <color indexed="27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4">
    <xf numFmtId="0" fontId="0" fillId="0" borderId="0" xfId="0"/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center" vertical="top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 applyAlignment="1">
      <alignment vertical="center"/>
    </xf>
    <xf numFmtId="49" fontId="11" fillId="4" borderId="3" xfId="0" applyNumberFormat="1" applyFont="1" applyFill="1" applyBorder="1" applyAlignment="1">
      <alignment vertical="center" wrapText="1"/>
    </xf>
    <xf numFmtId="49" fontId="11" fillId="4" borderId="4" xfId="0" applyNumberFormat="1" applyFont="1" applyFill="1" applyBorder="1" applyAlignment="1">
      <alignment vertical="center" wrapText="1"/>
    </xf>
    <xf numFmtId="0" fontId="5" fillId="5" borderId="0" xfId="0" applyFont="1" applyFill="1" applyAlignment="1"/>
    <xf numFmtId="0" fontId="5" fillId="5" borderId="0" xfId="0" applyFont="1" applyFill="1"/>
    <xf numFmtId="0" fontId="12" fillId="4" borderId="1" xfId="0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left" vertical="center" wrapText="1"/>
    </xf>
    <xf numFmtId="0" fontId="12" fillId="4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right" vertical="center"/>
    </xf>
    <xf numFmtId="164" fontId="12" fillId="4" borderId="1" xfId="0" applyNumberFormat="1" applyFont="1" applyFill="1" applyBorder="1" applyAlignment="1">
      <alignment vertical="center"/>
    </xf>
    <xf numFmtId="164" fontId="10" fillId="3" borderId="1" xfId="0" applyNumberFormat="1" applyFont="1" applyFill="1" applyBorder="1"/>
    <xf numFmtId="0" fontId="12" fillId="4" borderId="4" xfId="0" applyFont="1" applyFill="1" applyBorder="1" applyAlignment="1">
      <alignment horizontal="center" vertical="center"/>
    </xf>
    <xf numFmtId="49" fontId="13" fillId="4" borderId="1" xfId="1" applyNumberFormat="1" applyFont="1" applyFill="1" applyBorder="1" applyAlignment="1">
      <alignment horizontal="center" vertical="center"/>
    </xf>
    <xf numFmtId="49" fontId="13" fillId="4" borderId="3" xfId="1" applyNumberFormat="1" applyFont="1" applyFill="1" applyBorder="1" applyAlignment="1">
      <alignment vertical="center"/>
    </xf>
    <xf numFmtId="49" fontId="13" fillId="4" borderId="4" xfId="1" applyNumberFormat="1" applyFont="1" applyFill="1" applyBorder="1" applyAlignment="1">
      <alignment vertical="center"/>
    </xf>
    <xf numFmtId="0" fontId="5" fillId="4" borderId="0" xfId="0" applyFont="1" applyFill="1" applyAlignment="1"/>
    <xf numFmtId="0" fontId="5" fillId="4" borderId="0" xfId="0" applyFont="1" applyFill="1"/>
    <xf numFmtId="0" fontId="11" fillId="4" borderId="5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10" fontId="11" fillId="4" borderId="11" xfId="2" applyNumberFormat="1" applyFont="1" applyFill="1" applyBorder="1" applyAlignment="1">
      <alignment horizontal="center" vertical="center"/>
    </xf>
    <xf numFmtId="164" fontId="10" fillId="4" borderId="6" xfId="0" applyNumberFormat="1" applyFont="1" applyFill="1" applyBorder="1"/>
    <xf numFmtId="165" fontId="11" fillId="3" borderId="4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5" fillId="0" borderId="0" xfId="0" applyFont="1" applyBorder="1"/>
    <xf numFmtId="0" fontId="17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 vertical="top"/>
    </xf>
    <xf numFmtId="0" fontId="5" fillId="0" borderId="0" xfId="0" applyFont="1" applyBorder="1"/>
    <xf numFmtId="0" fontId="5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49" fontId="12" fillId="4" borderId="1" xfId="0" applyNumberFormat="1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left" vertical="center"/>
    </xf>
    <xf numFmtId="0" fontId="1" fillId="5" borderId="0" xfId="0" applyFont="1" applyFill="1" applyAlignment="1"/>
    <xf numFmtId="0" fontId="1" fillId="5" borderId="0" xfId="0" applyFont="1" applyFill="1"/>
    <xf numFmtId="49" fontId="11" fillId="4" borderId="2" xfId="0" applyNumberFormat="1" applyFont="1" applyFill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3" fillId="0" borderId="0" xfId="0" applyFont="1" applyAlignment="1">
      <alignment horizontal="center"/>
    </xf>
    <xf numFmtId="0" fontId="26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Continuous"/>
    </xf>
    <xf numFmtId="0" fontId="27" fillId="0" borderId="0" xfId="0" applyFont="1"/>
    <xf numFmtId="0" fontId="28" fillId="0" borderId="5" xfId="0" applyFont="1" applyBorder="1"/>
    <xf numFmtId="0" fontId="23" fillId="0" borderId="11" xfId="0" applyFont="1" applyBorder="1"/>
    <xf numFmtId="0" fontId="23" fillId="0" borderId="11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3" xfId="0" applyFont="1" applyBorder="1"/>
    <xf numFmtId="0" fontId="26" fillId="0" borderId="13" xfId="0" applyFont="1" applyBorder="1" applyAlignment="1">
      <alignment horizontal="center"/>
    </xf>
    <xf numFmtId="0" fontId="23" fillId="0" borderId="9" xfId="0" applyFont="1" applyBorder="1"/>
    <xf numFmtId="0" fontId="23" fillId="0" borderId="0" xfId="0" applyFont="1" applyBorder="1"/>
    <xf numFmtId="0" fontId="29" fillId="0" borderId="3" xfId="0" applyFont="1" applyBorder="1"/>
    <xf numFmtId="0" fontId="28" fillId="0" borderId="0" xfId="0" applyFont="1" applyBorder="1"/>
    <xf numFmtId="0" fontId="29" fillId="0" borderId="12" xfId="0" applyFont="1" applyBorder="1"/>
    <xf numFmtId="0" fontId="29" fillId="0" borderId="0" xfId="0" applyFont="1" applyBorder="1"/>
    <xf numFmtId="0" fontId="23" fillId="0" borderId="5" xfId="0" applyFont="1" applyBorder="1" applyAlignment="1">
      <alignment horizontal="center"/>
    </xf>
    <xf numFmtId="0" fontId="21" fillId="0" borderId="5" xfId="0" applyFont="1" applyBorder="1" applyAlignment="1">
      <alignment horizontal="centerContinuous"/>
    </xf>
    <xf numFmtId="0" fontId="21" fillId="0" borderId="4" xfId="0" applyFont="1" applyBorder="1" applyAlignment="1">
      <alignment horizontal="centerContinuous"/>
    </xf>
    <xf numFmtId="0" fontId="23" fillId="0" borderId="7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23" fillId="0" borderId="9" xfId="0" applyFont="1" applyBorder="1" applyAlignment="1"/>
    <xf numFmtId="0" fontId="21" fillId="0" borderId="14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43" fontId="23" fillId="0" borderId="0" xfId="3" applyFont="1"/>
    <xf numFmtId="0" fontId="21" fillId="0" borderId="16" xfId="0" applyFont="1" applyBorder="1" applyAlignment="1">
      <alignment horizontal="center"/>
    </xf>
    <xf numFmtId="4" fontId="21" fillId="0" borderId="18" xfId="0" applyNumberFormat="1" applyFont="1" applyBorder="1" applyAlignment="1">
      <alignment horizontal="center"/>
    </xf>
    <xf numFmtId="0" fontId="26" fillId="7" borderId="21" xfId="0" applyFont="1" applyFill="1" applyBorder="1" applyAlignment="1">
      <alignment horizontal="left" vertical="center"/>
    </xf>
    <xf numFmtId="0" fontId="21" fillId="7" borderId="22" xfId="0" applyFont="1" applyFill="1" applyBorder="1"/>
    <xf numFmtId="0" fontId="27" fillId="7" borderId="23" xfId="0" applyFont="1" applyFill="1" applyBorder="1" applyAlignment="1">
      <alignment horizontal="center"/>
    </xf>
    <xf numFmtId="4" fontId="21" fillId="7" borderId="12" xfId="0" applyNumberFormat="1" applyFont="1" applyFill="1" applyBorder="1" applyAlignment="1">
      <alignment horizontal="center"/>
    </xf>
    <xf numFmtId="4" fontId="21" fillId="7" borderId="2" xfId="0" applyNumberFormat="1" applyFont="1" applyFill="1" applyBorder="1" applyAlignment="1"/>
    <xf numFmtId="4" fontId="21" fillId="7" borderId="10" xfId="0" applyNumberFormat="1" applyFont="1" applyFill="1" applyBorder="1" applyAlignment="1"/>
    <xf numFmtId="4" fontId="21" fillId="7" borderId="10" xfId="0" applyNumberFormat="1" applyFont="1" applyFill="1" applyBorder="1" applyAlignment="1">
      <alignment horizontal="center"/>
    </xf>
    <xf numFmtId="0" fontId="27" fillId="0" borderId="12" xfId="0" applyFont="1" applyBorder="1" applyAlignment="1">
      <alignment horizontal="left"/>
    </xf>
    <xf numFmtId="0" fontId="27" fillId="0" borderId="10" xfId="0" applyFont="1" applyBorder="1" applyAlignment="1">
      <alignment horizontal="center"/>
    </xf>
    <xf numFmtId="0" fontId="27" fillId="0" borderId="9" xfId="0" applyFont="1" applyBorder="1" applyAlignment="1">
      <alignment horizontal="left"/>
    </xf>
    <xf numFmtId="4" fontId="27" fillId="0" borderId="4" xfId="0" applyNumberFormat="1" applyFont="1" applyBorder="1" applyAlignment="1">
      <alignment horizontal="center"/>
    </xf>
    <xf numFmtId="0" fontId="32" fillId="0" borderId="0" xfId="0" applyFont="1"/>
    <xf numFmtId="0" fontId="21" fillId="0" borderId="0" xfId="0" applyFont="1" applyAlignment="1">
      <alignment horizontal="center"/>
    </xf>
    <xf numFmtId="0" fontId="33" fillId="0" borderId="0" xfId="0" applyFont="1"/>
    <xf numFmtId="0" fontId="34" fillId="0" borderId="0" xfId="0" applyFont="1" applyAlignment="1"/>
    <xf numFmtId="0" fontId="35" fillId="0" borderId="0" xfId="0" applyFont="1" applyAlignment="1">
      <alignment horizontal="center"/>
    </xf>
    <xf numFmtId="0" fontId="36" fillId="0" borderId="24" xfId="0" applyFont="1" applyBorder="1"/>
    <xf numFmtId="0" fontId="23" fillId="0" borderId="25" xfId="0" applyFont="1" applyBorder="1" applyAlignment="1">
      <alignment horizontal="center"/>
    </xf>
    <xf numFmtId="0" fontId="36" fillId="0" borderId="26" xfId="0" applyFont="1" applyBorder="1"/>
    <xf numFmtId="0" fontId="23" fillId="0" borderId="27" xfId="0" applyFont="1" applyBorder="1" applyAlignment="1">
      <alignment horizontal="center"/>
    </xf>
    <xf numFmtId="0" fontId="21" fillId="0" borderId="26" xfId="0" applyFont="1" applyBorder="1"/>
    <xf numFmtId="0" fontId="36" fillId="0" borderId="28" xfId="0" applyFont="1" applyBorder="1"/>
    <xf numFmtId="0" fontId="23" fillId="0" borderId="29" xfId="0" applyFont="1" applyBorder="1" applyAlignment="1">
      <alignment horizontal="center"/>
    </xf>
    <xf numFmtId="166" fontId="23" fillId="0" borderId="0" xfId="0" applyNumberFormat="1" applyFont="1" applyBorder="1" applyAlignment="1">
      <alignment horizontal="center"/>
    </xf>
    <xf numFmtId="166" fontId="23" fillId="0" borderId="14" xfId="0" applyNumberFormat="1" applyFont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27" fillId="0" borderId="2" xfId="0" applyFont="1" applyBorder="1" applyAlignment="1">
      <alignment horizontal="centerContinuous"/>
    </xf>
    <xf numFmtId="0" fontId="28" fillId="0" borderId="4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/>
    </xf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horizontal="center"/>
    </xf>
    <xf numFmtId="4" fontId="27" fillId="0" borderId="0" xfId="0" applyNumberFormat="1" applyFont="1" applyBorder="1" applyAlignment="1">
      <alignment horizontal="center"/>
    </xf>
    <xf numFmtId="167" fontId="23" fillId="0" borderId="0" xfId="2" applyNumberFormat="1" applyFont="1"/>
    <xf numFmtId="168" fontId="32" fillId="0" borderId="0" xfId="2" applyNumberFormat="1" applyFont="1"/>
    <xf numFmtId="4" fontId="12" fillId="4" borderId="1" xfId="0" applyNumberFormat="1" applyFont="1" applyFill="1" applyBorder="1" applyAlignment="1">
      <alignment horizontal="center" vertical="center"/>
    </xf>
    <xf numFmtId="4" fontId="13" fillId="4" borderId="3" xfId="1" applyNumberFormat="1" applyFont="1" applyFill="1" applyBorder="1" applyAlignment="1">
      <alignment vertical="center"/>
    </xf>
    <xf numFmtId="0" fontId="26" fillId="0" borderId="5" xfId="0" applyFont="1" applyBorder="1" applyAlignment="1">
      <alignment horizontal="center"/>
    </xf>
    <xf numFmtId="0" fontId="26" fillId="0" borderId="11" xfId="0" applyFont="1" applyBorder="1" applyAlignment="1">
      <alignment horizontal="center"/>
    </xf>
    <xf numFmtId="0" fontId="26" fillId="0" borderId="6" xfId="0" applyFont="1" applyBorder="1" applyAlignment="1">
      <alignment horizontal="center"/>
    </xf>
    <xf numFmtId="0" fontId="23" fillId="0" borderId="8" xfId="0" applyFont="1" applyBorder="1"/>
    <xf numFmtId="0" fontId="23" fillId="0" borderId="12" xfId="0" applyFont="1" applyBorder="1"/>
    <xf numFmtId="0" fontId="29" fillId="0" borderId="10" xfId="0" applyFont="1" applyBorder="1"/>
    <xf numFmtId="0" fontId="26" fillId="0" borderId="3" xfId="0" applyFont="1" applyBorder="1" applyAlignment="1">
      <alignment horizontal="left"/>
    </xf>
    <xf numFmtId="0" fontId="23" fillId="0" borderId="3" xfId="0" applyFont="1" applyBorder="1" applyAlignment="1"/>
    <xf numFmtId="0" fontId="23" fillId="0" borderId="4" xfId="0" applyFont="1" applyBorder="1"/>
    <xf numFmtId="0" fontId="29" fillId="0" borderId="4" xfId="0" applyFont="1" applyBorder="1"/>
    <xf numFmtId="0" fontId="23" fillId="0" borderId="0" xfId="0" applyFont="1" applyAlignment="1"/>
    <xf numFmtId="44" fontId="5" fillId="5" borderId="0" xfId="4" applyFont="1" applyFill="1"/>
    <xf numFmtId="44" fontId="5" fillId="0" borderId="0" xfId="4" applyFont="1"/>
    <xf numFmtId="165" fontId="5" fillId="5" borderId="0" xfId="0" applyNumberFormat="1" applyFont="1" applyFill="1"/>
    <xf numFmtId="165" fontId="5" fillId="5" borderId="0" xfId="4" applyNumberFormat="1" applyFont="1" applyFill="1"/>
    <xf numFmtId="165" fontId="5" fillId="5" borderId="0" xfId="0" applyNumberFormat="1" applyFont="1" applyFill="1" applyAlignment="1"/>
    <xf numFmtId="2" fontId="12" fillId="4" borderId="1" xfId="0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12" fillId="4" borderId="4" xfId="0" applyNumberFormat="1" applyFont="1" applyFill="1" applyBorder="1" applyAlignment="1">
      <alignment horizontal="center" vertical="center"/>
    </xf>
    <xf numFmtId="0" fontId="9" fillId="0" borderId="0" xfId="0" applyFont="1" applyBorder="1" applyAlignment="1"/>
    <xf numFmtId="0" fontId="9" fillId="0" borderId="0" xfId="0" applyFont="1" applyBorder="1" applyAlignment="1">
      <alignment horizontal="left" wrapText="1"/>
    </xf>
    <xf numFmtId="49" fontId="10" fillId="3" borderId="2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49" fontId="10" fillId="3" borderId="4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49" fontId="10" fillId="4" borderId="4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right" vertical="center"/>
    </xf>
    <xf numFmtId="0" fontId="11" fillId="4" borderId="3" xfId="0" applyFont="1" applyFill="1" applyBorder="1" applyAlignment="1">
      <alignment horizontal="right" vertical="center"/>
    </xf>
    <xf numFmtId="0" fontId="11" fillId="4" borderId="4" xfId="0" applyFont="1" applyFill="1" applyBorder="1" applyAlignment="1">
      <alignment horizontal="right" vertical="center"/>
    </xf>
    <xf numFmtId="49" fontId="11" fillId="4" borderId="2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9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1" fillId="3" borderId="2" xfId="0" applyFont="1" applyFill="1" applyBorder="1" applyAlignment="1">
      <alignment horizontal="right" vertical="center"/>
    </xf>
    <xf numFmtId="0" fontId="11" fillId="3" borderId="3" xfId="0" applyFont="1" applyFill="1" applyBorder="1" applyAlignment="1">
      <alignment horizontal="right" vertical="center"/>
    </xf>
    <xf numFmtId="10" fontId="11" fillId="4" borderId="3" xfId="2" applyNumberFormat="1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left" vertical="center"/>
    </xf>
    <xf numFmtId="0" fontId="12" fillId="4" borderId="4" xfId="0" applyFont="1" applyFill="1" applyBorder="1" applyAlignment="1">
      <alignment horizontal="left" vertical="center"/>
    </xf>
    <xf numFmtId="49" fontId="13" fillId="4" borderId="2" xfId="1" applyNumberFormat="1" applyFont="1" applyFill="1" applyBorder="1" applyAlignment="1">
      <alignment horizontal="left" vertical="center"/>
    </xf>
    <xf numFmtId="49" fontId="13" fillId="4" borderId="3" xfId="1" applyNumberFormat="1" applyFont="1" applyFill="1" applyBorder="1" applyAlignment="1">
      <alignment horizontal="left" vertical="center"/>
    </xf>
    <xf numFmtId="4" fontId="27" fillId="0" borderId="2" xfId="0" applyNumberFormat="1" applyFont="1" applyBorder="1" applyAlignment="1">
      <alignment horizontal="center"/>
    </xf>
    <xf numFmtId="4" fontId="27" fillId="0" borderId="4" xfId="0" applyNumberFormat="1" applyFont="1" applyBorder="1" applyAlignment="1">
      <alignment horizontal="center"/>
    </xf>
    <xf numFmtId="0" fontId="23" fillId="0" borderId="0" xfId="0" applyFont="1" applyAlignment="1">
      <alignment horizontal="center"/>
    </xf>
    <xf numFmtId="4" fontId="21" fillId="0" borderId="19" xfId="0" applyNumberFormat="1" applyFont="1" applyBorder="1" applyAlignment="1">
      <alignment horizontal="center"/>
    </xf>
    <xf numFmtId="4" fontId="21" fillId="0" borderId="20" xfId="0" applyNumberFormat="1" applyFont="1" applyBorder="1" applyAlignment="1">
      <alignment horizontal="center"/>
    </xf>
    <xf numFmtId="4" fontId="21" fillId="0" borderId="17" xfId="0" applyNumberFormat="1" applyFont="1" applyBorder="1" applyAlignment="1">
      <alignment horizontal="center"/>
    </xf>
    <xf numFmtId="4" fontId="21" fillId="0" borderId="18" xfId="0" applyNumberFormat="1" applyFont="1" applyBorder="1" applyAlignment="1">
      <alignment horizontal="center"/>
    </xf>
    <xf numFmtId="4" fontId="23" fillId="0" borderId="18" xfId="0" applyNumberFormat="1" applyFont="1" applyBorder="1" applyAlignment="1">
      <alignment horizontal="center"/>
    </xf>
    <xf numFmtId="0" fontId="22" fillId="0" borderId="12" xfId="0" applyFont="1" applyBorder="1" applyAlignment="1">
      <alignment horizontal="left"/>
    </xf>
    <xf numFmtId="0" fontId="22" fillId="0" borderId="10" xfId="0" applyFont="1" applyBorder="1" applyAlignment="1">
      <alignment horizontal="left"/>
    </xf>
    <xf numFmtId="0" fontId="24" fillId="0" borderId="0" xfId="0" applyFont="1" applyAlignment="1"/>
    <xf numFmtId="0" fontId="25" fillId="0" borderId="0" xfId="0" applyFont="1" applyAlignment="1"/>
    <xf numFmtId="0" fontId="20" fillId="0" borderId="0" xfId="0" applyFont="1" applyAlignment="1">
      <alignment horizontal="left"/>
    </xf>
    <xf numFmtId="49" fontId="21" fillId="0" borderId="13" xfId="0" applyNumberFormat="1" applyFont="1" applyBorder="1" applyAlignment="1">
      <alignment horizontal="center" vertical="center" wrapText="1"/>
    </xf>
    <xf numFmtId="49" fontId="21" fillId="0" borderId="14" xfId="0" applyNumberFormat="1" applyFont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/>
    </xf>
    <xf numFmtId="4" fontId="27" fillId="0" borderId="15" xfId="0" applyNumberFormat="1" applyFont="1" applyBorder="1" applyAlignment="1">
      <alignment horizontal="center" vertical="center"/>
    </xf>
    <xf numFmtId="4" fontId="27" fillId="0" borderId="14" xfId="0" applyNumberFormat="1" applyFont="1" applyBorder="1" applyAlignment="1">
      <alignment horizontal="center" vertical="center"/>
    </xf>
    <xf numFmtId="0" fontId="27" fillId="0" borderId="2" xfId="0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7" fillId="0" borderId="13" xfId="0" applyFont="1" applyBorder="1" applyAlignment="1">
      <alignment horizontal="left" vertical="center"/>
    </xf>
    <xf numFmtId="0" fontId="27" fillId="0" borderId="30" xfId="0" applyFont="1" applyBorder="1" applyAlignment="1">
      <alignment horizontal="left" vertical="center"/>
    </xf>
    <xf numFmtId="49" fontId="27" fillId="0" borderId="13" xfId="0" applyNumberFormat="1" applyFont="1" applyBorder="1" applyAlignment="1">
      <alignment horizontal="left" vertical="center" wrapText="1"/>
    </xf>
    <xf numFmtId="49" fontId="27" fillId="0" borderId="14" xfId="0" applyNumberFormat="1" applyFont="1" applyBorder="1" applyAlignment="1">
      <alignment horizontal="left" vertical="center" wrapText="1"/>
    </xf>
    <xf numFmtId="0" fontId="27" fillId="0" borderId="14" xfId="0" applyFont="1" applyBorder="1" applyAlignment="1">
      <alignment horizontal="left" vertical="center"/>
    </xf>
    <xf numFmtId="0" fontId="37" fillId="0" borderId="2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7" fillId="0" borderId="4" xfId="0" applyFont="1" applyBorder="1" applyAlignment="1">
      <alignment horizontal="center" vertical="center"/>
    </xf>
    <xf numFmtId="0" fontId="38" fillId="0" borderId="0" xfId="0" applyFont="1"/>
    <xf numFmtId="44" fontId="38" fillId="0" borderId="0" xfId="0" applyNumberFormat="1" applyFont="1"/>
    <xf numFmtId="0" fontId="39" fillId="8" borderId="5" xfId="0" applyFont="1" applyFill="1" applyBorder="1"/>
    <xf numFmtId="0" fontId="39" fillId="8" borderId="11" xfId="0" applyFont="1" applyFill="1" applyBorder="1"/>
    <xf numFmtId="44" fontId="39" fillId="8" borderId="11" xfId="0" applyNumberFormat="1" applyFont="1" applyFill="1" applyBorder="1"/>
    <xf numFmtId="0" fontId="38" fillId="8" borderId="11" xfId="0" applyFont="1" applyFill="1" applyBorder="1"/>
    <xf numFmtId="0" fontId="38" fillId="8" borderId="6" xfId="0" applyFont="1" applyFill="1" applyBorder="1"/>
    <xf numFmtId="0" fontId="39" fillId="8" borderId="7" xfId="0" applyFont="1" applyFill="1" applyBorder="1"/>
    <xf numFmtId="0" fontId="39" fillId="8" borderId="0" xfId="0" applyFont="1" applyFill="1"/>
    <xf numFmtId="44" fontId="39" fillId="8" borderId="0" xfId="0" applyNumberFormat="1" applyFont="1" applyFill="1"/>
    <xf numFmtId="0" fontId="38" fillId="8" borderId="0" xfId="0" applyFont="1" applyFill="1"/>
    <xf numFmtId="0" fontId="39" fillId="8" borderId="9" xfId="0" applyFont="1" applyFill="1" applyBorder="1"/>
    <xf numFmtId="0" fontId="39" fillId="8" borderId="12" xfId="0" applyFont="1" applyFill="1" applyBorder="1"/>
    <xf numFmtId="44" fontId="39" fillId="8" borderId="12" xfId="0" applyNumberFormat="1" applyFont="1" applyFill="1" applyBorder="1"/>
    <xf numFmtId="0" fontId="38" fillId="8" borderId="12" xfId="0" applyFont="1" applyFill="1" applyBorder="1"/>
    <xf numFmtId="0" fontId="38" fillId="0" borderId="31" xfId="0" applyFont="1" applyBorder="1"/>
    <xf numFmtId="0" fontId="39" fillId="8" borderId="32" xfId="0" applyFont="1" applyFill="1" applyBorder="1" applyAlignment="1">
      <alignment horizontal="center" vertical="center"/>
    </xf>
    <xf numFmtId="0" fontId="39" fillId="8" borderId="33" xfId="0" applyFont="1" applyFill="1" applyBorder="1" applyAlignment="1">
      <alignment horizontal="center" vertical="center"/>
    </xf>
    <xf numFmtId="44" fontId="39" fillId="8" borderId="32" xfId="0" applyNumberFormat="1" applyFont="1" applyFill="1" applyBorder="1" applyAlignment="1">
      <alignment horizontal="center" vertical="center"/>
    </xf>
    <xf numFmtId="0" fontId="39" fillId="8" borderId="34" xfId="0" applyFont="1" applyFill="1" applyBorder="1" applyAlignment="1">
      <alignment horizontal="center"/>
    </xf>
    <xf numFmtId="0" fontId="39" fillId="8" borderId="35" xfId="0" applyFont="1" applyFill="1" applyBorder="1" applyAlignment="1">
      <alignment horizontal="center"/>
    </xf>
    <xf numFmtId="0" fontId="39" fillId="8" borderId="36" xfId="0" applyFont="1" applyFill="1" applyBorder="1" applyAlignment="1">
      <alignment horizontal="center" vertical="center"/>
    </xf>
    <xf numFmtId="44" fontId="39" fillId="8" borderId="36" xfId="0" applyNumberFormat="1" applyFont="1" applyFill="1" applyBorder="1" applyAlignment="1">
      <alignment horizontal="center" vertical="center"/>
    </xf>
    <xf numFmtId="0" fontId="39" fillId="9" borderId="37" xfId="0" applyFont="1" applyFill="1" applyBorder="1" applyAlignment="1">
      <alignment horizontal="center" vertical="center"/>
    </xf>
    <xf numFmtId="0" fontId="39" fillId="9" borderId="38" xfId="0" applyFont="1" applyFill="1" applyBorder="1" applyAlignment="1">
      <alignment horizontal="center" vertical="center"/>
    </xf>
    <xf numFmtId="0" fontId="38" fillId="4" borderId="39" xfId="0" applyFont="1" applyFill="1" applyBorder="1" applyAlignment="1">
      <alignment horizontal="center" vertical="center"/>
    </xf>
    <xf numFmtId="44" fontId="12" fillId="4" borderId="40" xfId="0" applyNumberFormat="1" applyFont="1" applyFill="1" applyBorder="1"/>
    <xf numFmtId="2" fontId="12" fillId="4" borderId="11" xfId="0" applyNumberFormat="1" applyFont="1" applyFill="1" applyBorder="1" applyAlignment="1">
      <alignment horizontal="center"/>
    </xf>
    <xf numFmtId="44" fontId="12" fillId="4" borderId="41" xfId="0" applyNumberFormat="1" applyFont="1" applyFill="1" applyBorder="1"/>
    <xf numFmtId="2" fontId="12" fillId="4" borderId="42" xfId="0" applyNumberFormat="1" applyFont="1" applyFill="1" applyBorder="1" applyAlignment="1">
      <alignment horizontal="center" vertical="center"/>
    </xf>
    <xf numFmtId="44" fontId="12" fillId="4" borderId="41" xfId="0" applyNumberFormat="1" applyFont="1" applyFill="1" applyBorder="1" applyAlignment="1">
      <alignment horizontal="center" vertical="center"/>
    </xf>
    <xf numFmtId="2" fontId="12" fillId="4" borderId="43" xfId="0" applyNumberFormat="1" applyFont="1" applyFill="1" applyBorder="1" applyAlignment="1">
      <alignment horizontal="center" vertical="center"/>
    </xf>
    <xf numFmtId="0" fontId="38" fillId="4" borderId="44" xfId="0" applyFont="1" applyFill="1" applyBorder="1" applyAlignment="1">
      <alignment horizontal="center" vertical="center"/>
    </xf>
    <xf numFmtId="44" fontId="12" fillId="4" borderId="45" xfId="0" applyNumberFormat="1" applyFont="1" applyFill="1" applyBorder="1"/>
    <xf numFmtId="44" fontId="12" fillId="4" borderId="46" xfId="0" applyNumberFormat="1" applyFont="1" applyFill="1" applyBorder="1"/>
    <xf numFmtId="44" fontId="12" fillId="4" borderId="46" xfId="0" applyNumberFormat="1" applyFont="1" applyFill="1" applyBorder="1" applyAlignment="1">
      <alignment horizontal="center" vertical="center"/>
    </xf>
    <xf numFmtId="0" fontId="38" fillId="4" borderId="45" xfId="0" applyFont="1" applyFill="1" applyBorder="1" applyAlignment="1">
      <alignment horizontal="center" vertical="center"/>
    </xf>
    <xf numFmtId="2" fontId="12" fillId="4" borderId="47" xfId="0" applyNumberFormat="1" applyFont="1" applyFill="1" applyBorder="1" applyAlignment="1">
      <alignment horizontal="center" vertical="center"/>
    </xf>
    <xf numFmtId="44" fontId="12" fillId="4" borderId="48" xfId="0" applyNumberFormat="1" applyFont="1" applyFill="1" applyBorder="1" applyAlignment="1">
      <alignment horizontal="center" vertical="center"/>
    </xf>
    <xf numFmtId="2" fontId="12" fillId="4" borderId="49" xfId="0" applyNumberFormat="1" applyFont="1" applyFill="1" applyBorder="1" applyAlignment="1">
      <alignment horizontal="center" vertical="center"/>
    </xf>
    <xf numFmtId="0" fontId="39" fillId="9" borderId="50" xfId="0" applyFont="1" applyFill="1" applyBorder="1"/>
    <xf numFmtId="0" fontId="39" fillId="9" borderId="50" xfId="0" applyFont="1" applyFill="1" applyBorder="1" applyAlignment="1">
      <alignment horizontal="right"/>
    </xf>
    <xf numFmtId="44" fontId="39" fillId="9" borderId="50" xfId="0" applyNumberFormat="1" applyFont="1" applyFill="1" applyBorder="1"/>
    <xf numFmtId="44" fontId="39" fillId="9" borderId="51" xfId="0" applyNumberFormat="1" applyFont="1" applyFill="1" applyBorder="1"/>
    <xf numFmtId="10" fontId="39" fillId="9" borderId="52" xfId="2" applyNumberFormat="1" applyFont="1" applyFill="1" applyBorder="1" applyAlignment="1">
      <alignment horizontal="center" vertical="center"/>
    </xf>
    <xf numFmtId="44" fontId="39" fillId="9" borderId="53" xfId="0" applyNumberFormat="1" applyFont="1" applyFill="1" applyBorder="1"/>
    <xf numFmtId="10" fontId="39" fillId="9" borderId="54" xfId="2" applyNumberFormat="1" applyFont="1" applyFill="1" applyBorder="1" applyAlignment="1">
      <alignment horizontal="center" vertical="center"/>
    </xf>
    <xf numFmtId="49" fontId="12" fillId="4" borderId="40" xfId="0" applyNumberFormat="1" applyFont="1" applyFill="1" applyBorder="1"/>
    <xf numFmtId="49" fontId="12" fillId="4" borderId="45" xfId="0" applyNumberFormat="1" applyFont="1" applyFill="1" applyBorder="1"/>
    <xf numFmtId="49" fontId="11" fillId="4" borderId="2" xfId="0" applyNumberFormat="1" applyFont="1" applyFill="1" applyBorder="1" applyAlignment="1">
      <alignment horizontal="left" vertical="center"/>
    </xf>
    <xf numFmtId="49" fontId="12" fillId="4" borderId="33" xfId="0" applyNumberFormat="1" applyFont="1" applyFill="1" applyBorder="1"/>
    <xf numFmtId="9" fontId="39" fillId="9" borderId="50" xfId="2" applyFont="1" applyFill="1" applyBorder="1" applyAlignment="1">
      <alignment horizontal="center"/>
    </xf>
    <xf numFmtId="0" fontId="38" fillId="4" borderId="0" xfId="0" applyFont="1" applyFill="1" applyBorder="1" applyAlignment="1">
      <alignment horizontal="left" vertical="center"/>
    </xf>
  </cellXfs>
  <cellStyles count="5">
    <cellStyle name="Moeda" xfId="4" builtinId="4"/>
    <cellStyle name="Normal" xfId="0" builtinId="0"/>
    <cellStyle name="Normal_Boletim 156" xfId="1" xr:uid="{00000000-0005-0000-0000-000002000000}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539197</xdr:colOff>
      <xdr:row>41</xdr:row>
      <xdr:rowOff>771111</xdr:rowOff>
    </xdr:from>
    <xdr:to>
      <xdr:col>3</xdr:col>
      <xdr:colOff>2152649</xdr:colOff>
      <xdr:row>46</xdr:row>
      <xdr:rowOff>152401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 flipH="1">
          <a:off x="539197" y="11658186"/>
          <a:ext cx="3661327" cy="1105315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Gabriela</a:t>
          </a:r>
          <a:r>
            <a:rPr lang="pt-BR" sz="1100" b="1" baseline="0">
              <a:latin typeface="Arial" pitchFamily="34" charset="0"/>
              <a:cs typeface="Arial" pitchFamily="34" charset="0"/>
            </a:rPr>
            <a:t> de Oliveira Freire Silva</a:t>
          </a:r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Engenheira  Responsável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CREA: 5070252260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ART:28027230190819288</a:t>
          </a:r>
        </a:p>
      </xdr:txBody>
    </xdr:sp>
    <xdr:clientData/>
  </xdr:twoCellAnchor>
  <xdr:twoCellAnchor>
    <xdr:from>
      <xdr:col>3</xdr:col>
      <xdr:colOff>2674649</xdr:colOff>
      <xdr:row>49</xdr:row>
      <xdr:rowOff>82072</xdr:rowOff>
    </xdr:from>
    <xdr:to>
      <xdr:col>8</xdr:col>
      <xdr:colOff>1258980</xdr:colOff>
      <xdr:row>53</xdr:row>
      <xdr:rowOff>91786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 flipH="1">
          <a:off x="4725325" y="14403190"/>
          <a:ext cx="4590684" cy="8053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Cristiano Salmeirão</a:t>
          </a:r>
          <a:r>
            <a:rPr lang="pt-BR" sz="1100" b="1" baseline="0">
              <a:latin typeface="Arial" pitchFamily="34" charset="0"/>
              <a:cs typeface="Arial" pitchFamily="34" charset="0"/>
            </a:rPr>
            <a:t> </a:t>
          </a:r>
          <a:endParaRPr lang="pt-BR" sz="1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Prefeito Municipal</a:t>
          </a:r>
          <a:endParaRPr lang="pt-BR" sz="100" b="1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</xdr:col>
      <xdr:colOff>212545</xdr:colOff>
      <xdr:row>41</xdr:row>
      <xdr:rowOff>777835</xdr:rowOff>
    </xdr:from>
    <xdr:to>
      <xdr:col>8</xdr:col>
      <xdr:colOff>787772</xdr:colOff>
      <xdr:row>46</xdr:row>
      <xdr:rowOff>159125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 flipH="1">
          <a:off x="5120721" y="12779335"/>
          <a:ext cx="3724080" cy="11069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Saulo Giampietro</a:t>
          </a:r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Secretário</a:t>
          </a:r>
          <a:r>
            <a:rPr lang="pt-BR" sz="1100" b="1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de Obras</a:t>
          </a:r>
          <a:endParaRPr lang="pt-BR" sz="1100" b="1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356596</xdr:colOff>
      <xdr:row>1</xdr:row>
      <xdr:rowOff>57150</xdr:rowOff>
    </xdr:from>
    <xdr:to>
      <xdr:col>7</xdr:col>
      <xdr:colOff>200026</xdr:colOff>
      <xdr:row>5</xdr:row>
      <xdr:rowOff>504825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4821" y="247650"/>
          <a:ext cx="5948955" cy="1209675"/>
        </a:xfrm>
        <a:prstGeom prst="rect">
          <a:avLst/>
        </a:prstGeom>
      </xdr:spPr>
    </xdr:pic>
    <xdr:clientData/>
  </xdr:twoCellAnchor>
  <xdr:twoCellAnchor>
    <xdr:from>
      <xdr:col>4</xdr:col>
      <xdr:colOff>364945</xdr:colOff>
      <xdr:row>41</xdr:row>
      <xdr:rowOff>930235</xdr:rowOff>
    </xdr:from>
    <xdr:to>
      <xdr:col>8</xdr:col>
      <xdr:colOff>940172</xdr:colOff>
      <xdr:row>47</xdr:row>
      <xdr:rowOff>121025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44C62204-BE78-47E6-B5F7-238426EB80EF}"/>
            </a:ext>
          </a:extLst>
        </xdr:cNvPr>
        <xdr:cNvSpPr txBox="1"/>
      </xdr:nvSpPr>
      <xdr:spPr>
        <a:xfrm flipH="1">
          <a:off x="5273121" y="12931735"/>
          <a:ext cx="3724080" cy="11069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Alexandre J. S. Lasila</a:t>
          </a:r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Secretário Adjunto</a:t>
          </a:r>
          <a:r>
            <a:rPr lang="pt-BR" sz="1100" b="1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de Obras</a:t>
          </a:r>
          <a:endParaRPr lang="pt-BR" sz="1100" b="1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0</xdr:col>
      <xdr:colOff>67235</xdr:colOff>
      <xdr:row>49</xdr:row>
      <xdr:rowOff>44823</xdr:rowOff>
    </xdr:from>
    <xdr:to>
      <xdr:col>3</xdr:col>
      <xdr:colOff>2607243</xdr:colOff>
      <xdr:row>53</xdr:row>
      <xdr:rowOff>54537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C151E873-AE65-4C54-9B48-FA9F90E25F29}"/>
            </a:ext>
          </a:extLst>
        </xdr:cNvPr>
        <xdr:cNvSpPr txBox="1"/>
      </xdr:nvSpPr>
      <xdr:spPr>
        <a:xfrm flipH="1">
          <a:off x="67235" y="14365941"/>
          <a:ext cx="4590684" cy="8053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Saulo Giampietro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Secretário</a:t>
          </a:r>
          <a:r>
            <a:rPr lang="pt-BR" sz="1100" b="1" baseline="0">
              <a:latin typeface="Arial" pitchFamily="34" charset="0"/>
              <a:cs typeface="Arial" pitchFamily="34" charset="0"/>
            </a:rPr>
            <a:t> de Obras</a:t>
          </a:r>
          <a:endParaRPr lang="pt-BR" sz="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8</xdr:row>
      <xdr:rowOff>0</xdr:rowOff>
    </xdr:from>
    <xdr:to>
      <xdr:col>14</xdr:col>
      <xdr:colOff>0</xdr:colOff>
      <xdr:row>8</xdr:row>
      <xdr:rowOff>0</xdr:rowOff>
    </xdr:to>
    <xdr:sp macro="" textlink="">
      <xdr:nvSpPr>
        <xdr:cNvPr id="2" name="Line 1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11249025" y="295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8</xdr:row>
      <xdr:rowOff>0</xdr:rowOff>
    </xdr:from>
    <xdr:to>
      <xdr:col>14</xdr:col>
      <xdr:colOff>0</xdr:colOff>
      <xdr:row>8</xdr:row>
      <xdr:rowOff>0</xdr:rowOff>
    </xdr:to>
    <xdr:sp macro="" textlink="">
      <xdr:nvSpPr>
        <xdr:cNvPr id="3" name="Line 1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11249025" y="295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8</xdr:row>
      <xdr:rowOff>0</xdr:rowOff>
    </xdr:from>
    <xdr:to>
      <xdr:col>14</xdr:col>
      <xdr:colOff>0</xdr:colOff>
      <xdr:row>8</xdr:row>
      <xdr:rowOff>0</xdr:rowOff>
    </xdr:to>
    <xdr:sp macro="" textlink="">
      <xdr:nvSpPr>
        <xdr:cNvPr id="4" name="Line 1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 flipH="1">
          <a:off x="11249025" y="295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8</xdr:row>
      <xdr:rowOff>0</xdr:rowOff>
    </xdr:from>
    <xdr:to>
      <xdr:col>14</xdr:col>
      <xdr:colOff>0</xdr:colOff>
      <xdr:row>8</xdr:row>
      <xdr:rowOff>0</xdr:rowOff>
    </xdr:to>
    <xdr:sp macro="" textlink="">
      <xdr:nvSpPr>
        <xdr:cNvPr id="5" name="Line 1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ShapeType="1"/>
        </xdr:cNvSpPr>
      </xdr:nvSpPr>
      <xdr:spPr bwMode="auto">
        <a:xfrm>
          <a:off x="11249025" y="295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523875</xdr:colOff>
      <xdr:row>0</xdr:row>
      <xdr:rowOff>85725</xdr:rowOff>
    </xdr:from>
    <xdr:to>
      <xdr:col>10</xdr:col>
      <xdr:colOff>57150</xdr:colOff>
      <xdr:row>3</xdr:row>
      <xdr:rowOff>219075</xdr:rowOff>
    </xdr:to>
    <xdr:pic>
      <xdr:nvPicPr>
        <xdr:cNvPr id="6" name="Imagem 5" descr="Descrição: C:\Documents and Settings\Anjinho\Meus documentos\Minhas imagens\LOGO PREFEITURA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9575" y="85725"/>
          <a:ext cx="5991225" cy="8191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0</xdr:colOff>
      <xdr:row>32</xdr:row>
      <xdr:rowOff>495300</xdr:rowOff>
    </xdr:from>
    <xdr:to>
      <xdr:col>9</xdr:col>
      <xdr:colOff>771525</xdr:colOff>
      <xdr:row>36</xdr:row>
      <xdr:rowOff>142875</xdr:rowOff>
    </xdr:to>
    <xdr:sp macro="" textlink="">
      <xdr:nvSpPr>
        <xdr:cNvPr id="7" name="Retângul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7067550" y="6972300"/>
          <a:ext cx="2705100" cy="981075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__________________________________</a:t>
          </a:r>
        </a:p>
        <a:p>
          <a:pPr algn="ctr"/>
          <a:r>
            <a:rPr lang="pt-BR" sz="1100" b="1"/>
            <a:t>Thiemy</a:t>
          </a:r>
          <a:r>
            <a:rPr lang="pt-BR" sz="1100" b="1" baseline="0"/>
            <a:t> Barbieri Jorge</a:t>
          </a:r>
        </a:p>
        <a:p>
          <a:pPr algn="ctr"/>
          <a:r>
            <a:rPr lang="pt-BR" sz="1100" b="1" baseline="0"/>
            <a:t>CREA-SP: 5069682799</a:t>
          </a:r>
        </a:p>
        <a:p>
          <a:pPr eaLnBrk="1" fontAlgn="auto" latinLnBrk="0" hangingPunct="1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ART:28027230181216738 </a:t>
          </a:r>
          <a:endParaRPr lang="pt-BR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196297</xdr:colOff>
      <xdr:row>18</xdr:row>
      <xdr:rowOff>66261</xdr:rowOff>
    </xdr:from>
    <xdr:to>
      <xdr:col>4</xdr:col>
      <xdr:colOff>704849</xdr:colOff>
      <xdr:row>22</xdr:row>
      <xdr:rowOff>190501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95893ECD-9C74-44BE-A148-21B2B0C20E78}"/>
            </a:ext>
          </a:extLst>
        </xdr:cNvPr>
        <xdr:cNvSpPr txBox="1"/>
      </xdr:nvSpPr>
      <xdr:spPr>
        <a:xfrm flipH="1">
          <a:off x="805897" y="3552411"/>
          <a:ext cx="3956602" cy="914815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0">
              <a:latin typeface="Arial" pitchFamily="34" charset="0"/>
              <a:cs typeface="Arial" pitchFamily="34" charset="0"/>
            </a:rPr>
            <a:t>________________________________________</a:t>
          </a:r>
        </a:p>
        <a:p>
          <a:pPr algn="ctr"/>
          <a:endParaRPr lang="pt-BR" sz="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0">
              <a:latin typeface="Arial" pitchFamily="34" charset="0"/>
              <a:cs typeface="Arial" pitchFamily="34" charset="0"/>
            </a:rPr>
            <a:t>Gabriela</a:t>
          </a:r>
          <a:r>
            <a:rPr lang="pt-BR" sz="1100" b="0" baseline="0">
              <a:latin typeface="Arial" pitchFamily="34" charset="0"/>
              <a:cs typeface="Arial" pitchFamily="34" charset="0"/>
            </a:rPr>
            <a:t> de Oliveira Freire Silva</a:t>
          </a:r>
          <a:endParaRPr lang="pt-BR" sz="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0">
              <a:latin typeface="Arial" pitchFamily="34" charset="0"/>
              <a:cs typeface="Arial" pitchFamily="34" charset="0"/>
            </a:rPr>
            <a:t>Engenheira  Responsável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CREA: 5070252260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ART:28027230190819288</a:t>
          </a:r>
        </a:p>
      </xdr:txBody>
    </xdr:sp>
    <xdr:clientData/>
  </xdr:twoCellAnchor>
  <xdr:twoCellAnchor>
    <xdr:from>
      <xdr:col>5</xdr:col>
      <xdr:colOff>198149</xdr:colOff>
      <xdr:row>25</xdr:row>
      <xdr:rowOff>43972</xdr:rowOff>
    </xdr:from>
    <xdr:to>
      <xdr:col>10</xdr:col>
      <xdr:colOff>201705</xdr:colOff>
      <xdr:row>29</xdr:row>
      <xdr:rowOff>82261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48A3820B-C497-4538-AB0C-D69F2B84BD8D}"/>
            </a:ext>
          </a:extLst>
        </xdr:cNvPr>
        <xdr:cNvSpPr txBox="1"/>
      </xdr:nvSpPr>
      <xdr:spPr>
        <a:xfrm flipH="1">
          <a:off x="5303549" y="4911247"/>
          <a:ext cx="4861306" cy="80028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0">
              <a:latin typeface="Arial" pitchFamily="34" charset="0"/>
              <a:cs typeface="Arial" pitchFamily="34" charset="0"/>
            </a:rPr>
            <a:t>______________________________________</a:t>
          </a:r>
        </a:p>
        <a:p>
          <a:pPr algn="ctr"/>
          <a:endParaRPr lang="pt-BR" sz="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0">
              <a:latin typeface="Arial" pitchFamily="34" charset="0"/>
              <a:cs typeface="Arial" pitchFamily="34" charset="0"/>
            </a:rPr>
            <a:t>Cristiano Salmeirão</a:t>
          </a:r>
          <a:r>
            <a:rPr lang="pt-BR" sz="1100" b="0" baseline="0">
              <a:latin typeface="Arial" pitchFamily="34" charset="0"/>
              <a:cs typeface="Arial" pitchFamily="34" charset="0"/>
            </a:rPr>
            <a:t> </a:t>
          </a:r>
          <a:endParaRPr lang="pt-BR" sz="1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0">
              <a:latin typeface="Arial" pitchFamily="34" charset="0"/>
              <a:cs typeface="Arial" pitchFamily="34" charset="0"/>
            </a:rPr>
            <a:t>Prefeito Municipal</a:t>
          </a:r>
          <a:endParaRPr lang="pt-BR" sz="1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5</xdr:col>
      <xdr:colOff>536395</xdr:colOff>
      <xdr:row>18</xdr:row>
      <xdr:rowOff>34885</xdr:rowOff>
    </xdr:from>
    <xdr:to>
      <xdr:col>10</xdr:col>
      <xdr:colOff>54347</xdr:colOff>
      <xdr:row>23</xdr:row>
      <xdr:rowOff>121025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702456F-2E9B-49D1-A85C-70DF39C3ECA2}"/>
            </a:ext>
          </a:extLst>
        </xdr:cNvPr>
        <xdr:cNvSpPr txBox="1"/>
      </xdr:nvSpPr>
      <xdr:spPr>
        <a:xfrm flipH="1">
          <a:off x="5641795" y="3521035"/>
          <a:ext cx="4375702" cy="10767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0">
              <a:latin typeface="Arial" pitchFamily="34" charset="0"/>
              <a:cs typeface="Arial" pitchFamily="34" charset="0"/>
            </a:rPr>
            <a:t>_________________________________________</a:t>
          </a:r>
        </a:p>
        <a:p>
          <a:pPr algn="ctr"/>
          <a:endParaRPr lang="pt-BR" sz="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0">
              <a:latin typeface="Arial" pitchFamily="34" charset="0"/>
              <a:cs typeface="Arial" pitchFamily="34" charset="0"/>
            </a:rPr>
            <a:t>Alexandre J. S. Lasila</a:t>
          </a:r>
          <a:endParaRPr lang="pt-BR" sz="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Secretário Adjunto</a:t>
          </a:r>
          <a:r>
            <a:rPr lang="pt-BR" sz="1100" b="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de Obras</a:t>
          </a:r>
          <a:endParaRPr lang="pt-BR" sz="1100" b="0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0</xdr:col>
      <xdr:colOff>495860</xdr:colOff>
      <xdr:row>25</xdr:row>
      <xdr:rowOff>35298</xdr:rowOff>
    </xdr:from>
    <xdr:to>
      <xdr:col>4</xdr:col>
      <xdr:colOff>864168</xdr:colOff>
      <xdr:row>29</xdr:row>
      <xdr:rowOff>73587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2F30C806-9AA6-41EA-981D-29D2C0FD8FBE}"/>
            </a:ext>
          </a:extLst>
        </xdr:cNvPr>
        <xdr:cNvSpPr txBox="1"/>
      </xdr:nvSpPr>
      <xdr:spPr>
        <a:xfrm flipH="1">
          <a:off x="495860" y="4902573"/>
          <a:ext cx="4425958" cy="80028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0">
              <a:latin typeface="Arial" pitchFamily="34" charset="0"/>
              <a:cs typeface="Arial" pitchFamily="34" charset="0"/>
            </a:rPr>
            <a:t>______________________________________</a:t>
          </a:r>
        </a:p>
        <a:p>
          <a:pPr algn="ctr"/>
          <a:endParaRPr lang="pt-BR" sz="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0">
              <a:latin typeface="Arial" pitchFamily="34" charset="0"/>
              <a:cs typeface="Arial" pitchFamily="34" charset="0"/>
            </a:rPr>
            <a:t>Saulo Giampietro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0">
              <a:latin typeface="Arial" pitchFamily="34" charset="0"/>
              <a:cs typeface="Arial" pitchFamily="34" charset="0"/>
            </a:rPr>
            <a:t>Secretário</a:t>
          </a:r>
          <a:r>
            <a:rPr lang="pt-BR" sz="1100" b="0" baseline="0">
              <a:latin typeface="Arial" pitchFamily="34" charset="0"/>
              <a:cs typeface="Arial" pitchFamily="34" charset="0"/>
            </a:rPr>
            <a:t> de Obras</a:t>
          </a:r>
          <a:endParaRPr lang="pt-BR" sz="100" b="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iemy/Desktop/Secretaria%20de%20Obras/5.%20RECAP.%20E%20PAV/3.PR&#211;-TRANSPORTE/3%20-%20ProTransp%20-%205&#186;envio/2%20-%20Convenio%202/1.%20Or&#231;amento/PLANILHA%202/or&#231;amento%202-PLANILHA%20M&#218;LTIPLA%202.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&#225;rio/Desktop/PREFEITURA/2019/OBRAS/RECAPE/AVENIDA%20ACHELINO%20MOIMAZ/C&#225;lcul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iemy/Desktop/Secretaria%20de%20Obras/5.%20RECAP.%20E%20PAV/1.%20RECAP.%20A%20EXECUTAR/FINISA/5%20milhoes%20FINISA/Manuela%20e%20Primavera/OR&#199;AMENTO%20com%20desonera&#231;&#227;o%20MeP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iemy/Desktop/Secretaria%20de%20Obras/5.%20RECAP.%20E%20PAV/1.%20RECAP.%20A%20EXECUTAR/FINISA/5%20milhoes%20FINISA/Pedro%20Marin%20Berbel/OR&#199;AMENTO%20com%20desonera&#231;&#227;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29">
          <cell r="G29">
            <v>42826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</sheetNames>
    <sheetDataSet>
      <sheetData sheetId="0">
        <row r="30">
          <cell r="A30">
            <v>21254.3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Cronograma de Desembolso"/>
    </sheetNames>
    <sheetDataSet>
      <sheetData sheetId="0">
        <row r="34">
          <cell r="I34">
            <v>1479862.2200000002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Cronograma de Desembolso"/>
    </sheetNames>
    <sheetDataSet>
      <sheetData sheetId="0">
        <row r="34">
          <cell r="I34">
            <v>1400549.12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2"/>
  <sheetViews>
    <sheetView tabSelected="1" view="pageBreakPreview" topLeftCell="A40" zoomScale="85" zoomScaleNormal="85" zoomScaleSheetLayoutView="85" workbookViewId="0">
      <selection activeCell="E48" sqref="E48:I48"/>
    </sheetView>
  </sheetViews>
  <sheetFormatPr defaultRowHeight="15"/>
  <cols>
    <col min="1" max="1" width="8.85546875" style="1" customWidth="1"/>
    <col min="2" max="2" width="6.7109375" style="1" bestFit="1" customWidth="1"/>
    <col min="3" max="3" width="15.140625" style="1" customWidth="1"/>
    <col min="4" max="4" width="42.85546875" style="1" customWidth="1"/>
    <col min="5" max="5" width="10.28515625" style="3" customWidth="1"/>
    <col min="6" max="6" width="10.140625" style="1" customWidth="1"/>
    <col min="7" max="7" width="13.140625" style="1" customWidth="1"/>
    <col min="8" max="8" width="13.85546875" style="1" customWidth="1"/>
    <col min="9" max="9" width="19" style="1" customWidth="1"/>
    <col min="10" max="13" width="9.140625" style="1"/>
    <col min="14" max="14" width="16.85546875" style="1" bestFit="1" customWidth="1"/>
    <col min="15" max="15" width="9.140625" style="1"/>
    <col min="16" max="16" width="15.85546875" style="1" bestFit="1" customWidth="1"/>
    <col min="17" max="16384" width="9.140625" style="1"/>
  </cols>
  <sheetData>
    <row r="1" spans="1:10">
      <c r="C1" s="155"/>
      <c r="D1" s="155"/>
      <c r="E1" s="155"/>
      <c r="F1" s="155"/>
      <c r="G1" s="155"/>
      <c r="H1" s="155"/>
      <c r="I1" s="155"/>
    </row>
    <row r="2" spans="1:10">
      <c r="C2" s="156"/>
      <c r="D2" s="156"/>
      <c r="E2" s="156"/>
      <c r="F2" s="156"/>
      <c r="G2" s="156"/>
      <c r="H2" s="156"/>
      <c r="I2" s="156"/>
    </row>
    <row r="3" spans="1:10">
      <c r="A3" s="2"/>
      <c r="B3" s="2"/>
      <c r="C3" s="156"/>
      <c r="D3" s="156"/>
      <c r="E3" s="156"/>
      <c r="F3" s="156"/>
      <c r="G3" s="156"/>
      <c r="H3" s="156"/>
      <c r="I3" s="156"/>
    </row>
    <row r="4" spans="1:10">
      <c r="A4" s="2"/>
      <c r="B4" s="2"/>
      <c r="C4" s="157"/>
      <c r="D4" s="157"/>
      <c r="E4" s="157"/>
      <c r="F4" s="157"/>
      <c r="G4" s="157"/>
      <c r="H4" s="157"/>
      <c r="I4" s="157"/>
    </row>
    <row r="5" spans="1:10">
      <c r="A5" s="2"/>
      <c r="B5" s="2"/>
      <c r="C5" s="2"/>
    </row>
    <row r="6" spans="1:10" ht="47.25" customHeight="1">
      <c r="A6" s="2"/>
      <c r="B6" s="2"/>
      <c r="C6" s="2"/>
    </row>
    <row r="7" spans="1:10">
      <c r="A7" s="158" t="s">
        <v>0</v>
      </c>
      <c r="B7" s="158"/>
      <c r="C7" s="158"/>
      <c r="D7" s="158"/>
      <c r="E7" s="158"/>
      <c r="F7" s="158"/>
      <c r="G7" s="158"/>
      <c r="H7" s="158"/>
      <c r="I7" s="158"/>
    </row>
    <row r="8" spans="1:10" ht="18" customHeight="1">
      <c r="A8" s="2"/>
      <c r="B8" s="2"/>
      <c r="C8" s="2"/>
      <c r="D8" s="2"/>
      <c r="F8" s="2"/>
      <c r="G8" s="2"/>
      <c r="H8" s="2"/>
      <c r="I8" s="2"/>
    </row>
    <row r="9" spans="1:10" ht="15.75">
      <c r="A9" s="154" t="s">
        <v>1</v>
      </c>
      <c r="B9" s="154"/>
      <c r="C9" s="154"/>
      <c r="D9" s="154"/>
      <c r="E9" s="154"/>
      <c r="F9" s="154"/>
      <c r="G9" s="154"/>
      <c r="H9" s="154"/>
      <c r="I9" s="154"/>
      <c r="J9" s="2"/>
    </row>
    <row r="10" spans="1:10" ht="15.75">
      <c r="A10" s="4"/>
      <c r="B10" s="4"/>
      <c r="C10" s="4"/>
      <c r="D10" s="4"/>
      <c r="E10" s="5"/>
      <c r="F10" s="4"/>
      <c r="G10" s="4"/>
      <c r="H10" s="4"/>
      <c r="I10" s="4"/>
      <c r="J10" s="2"/>
    </row>
    <row r="11" spans="1:10" ht="15.75">
      <c r="A11" s="142" t="s">
        <v>99</v>
      </c>
      <c r="B11" s="142"/>
      <c r="C11" s="142"/>
      <c r="D11" s="142"/>
      <c r="E11" s="142"/>
      <c r="F11" s="142"/>
      <c r="G11" s="142"/>
      <c r="H11" s="142"/>
      <c r="I11" s="142"/>
      <c r="J11" s="2"/>
    </row>
    <row r="12" spans="1:10" ht="21.75" customHeight="1">
      <c r="A12" s="143" t="s">
        <v>109</v>
      </c>
      <c r="B12" s="143"/>
      <c r="C12" s="143"/>
      <c r="D12" s="143"/>
      <c r="E12" s="143"/>
      <c r="F12" s="143"/>
      <c r="G12" s="143"/>
      <c r="H12" s="143"/>
      <c r="I12" s="143"/>
      <c r="J12" s="2"/>
    </row>
    <row r="13" spans="1:10" ht="15.75">
      <c r="A13" s="6"/>
      <c r="B13" s="6"/>
      <c r="C13" s="6"/>
      <c r="D13" s="6"/>
      <c r="E13" s="7"/>
      <c r="F13" s="6"/>
      <c r="G13" s="6"/>
      <c r="H13" s="6"/>
      <c r="I13" s="6"/>
      <c r="J13" s="2"/>
    </row>
    <row r="14" spans="1:10" s="11" customFormat="1" ht="27" customHeight="1">
      <c r="A14" s="8" t="s">
        <v>2</v>
      </c>
      <c r="B14" s="9" t="s">
        <v>3</v>
      </c>
      <c r="C14" s="9" t="s">
        <v>28</v>
      </c>
      <c r="D14" s="10" t="s">
        <v>4</v>
      </c>
      <c r="E14" s="9" t="s">
        <v>24</v>
      </c>
      <c r="F14" s="9" t="s">
        <v>25</v>
      </c>
      <c r="G14" s="9" t="s">
        <v>20</v>
      </c>
      <c r="H14" s="10" t="s">
        <v>31</v>
      </c>
      <c r="I14" s="9" t="s">
        <v>5</v>
      </c>
    </row>
    <row r="15" spans="1:10" ht="23.25" customHeight="1">
      <c r="A15" s="144" t="s">
        <v>26</v>
      </c>
      <c r="B15" s="145"/>
      <c r="C15" s="145"/>
      <c r="D15" s="145"/>
      <c r="E15" s="145"/>
      <c r="F15" s="145"/>
      <c r="G15" s="145"/>
      <c r="H15" s="145"/>
      <c r="I15" s="146"/>
      <c r="J15" s="2"/>
    </row>
    <row r="16" spans="1:10" s="15" customFormat="1" ht="21" customHeight="1">
      <c r="A16" s="147" t="s">
        <v>11</v>
      </c>
      <c r="B16" s="148"/>
      <c r="C16" s="49" t="s">
        <v>34</v>
      </c>
      <c r="D16" s="12"/>
      <c r="E16" s="12"/>
      <c r="F16" s="12"/>
      <c r="G16" s="12"/>
      <c r="H16" s="12"/>
      <c r="I16" s="13"/>
      <c r="J16" s="14"/>
    </row>
    <row r="17" spans="1:16" s="48" customFormat="1" ht="18.75" customHeight="1">
      <c r="A17" s="16" t="s">
        <v>9</v>
      </c>
      <c r="B17" s="17" t="s">
        <v>10</v>
      </c>
      <c r="C17" s="45" t="s">
        <v>89</v>
      </c>
      <c r="D17" s="46" t="s">
        <v>90</v>
      </c>
      <c r="E17" s="137">
        <v>2.5</v>
      </c>
      <c r="F17" s="19" t="s">
        <v>7</v>
      </c>
      <c r="G17" s="20">
        <v>337.25</v>
      </c>
      <c r="H17" s="20">
        <f>(G17*$B$33)+G17</f>
        <v>411.57990000000001</v>
      </c>
      <c r="I17" s="21">
        <f>ROUND((H17*E17),2)</f>
        <v>1028.95</v>
      </c>
      <c r="J17" s="47"/>
    </row>
    <row r="18" spans="1:16" s="48" customFormat="1" ht="21" customHeight="1">
      <c r="A18" s="149" t="s">
        <v>35</v>
      </c>
      <c r="B18" s="150"/>
      <c r="C18" s="150"/>
      <c r="D18" s="150"/>
      <c r="E18" s="150"/>
      <c r="F18" s="150"/>
      <c r="G18" s="150"/>
      <c r="H18" s="151"/>
      <c r="I18" s="22">
        <f>SUM(I17)</f>
        <v>1028.95</v>
      </c>
      <c r="J18" s="47"/>
    </row>
    <row r="19" spans="1:16" s="15" customFormat="1" ht="21" customHeight="1">
      <c r="A19" s="147" t="s">
        <v>12</v>
      </c>
      <c r="B19" s="148"/>
      <c r="C19" s="250" t="s">
        <v>21</v>
      </c>
      <c r="D19" s="138"/>
      <c r="E19" s="12"/>
      <c r="F19" s="12"/>
      <c r="G19" s="12"/>
      <c r="H19" s="12"/>
      <c r="I19" s="13"/>
      <c r="J19" s="14"/>
    </row>
    <row r="20" spans="1:16" s="15" customFormat="1">
      <c r="A20" s="16" t="s">
        <v>102</v>
      </c>
      <c r="B20" s="17" t="s">
        <v>40</v>
      </c>
      <c r="C20" s="24" t="s">
        <v>104</v>
      </c>
      <c r="D20" s="18" t="s">
        <v>103</v>
      </c>
      <c r="E20" s="119">
        <f>[2]Planilha1!$A$30</f>
        <v>21254.3</v>
      </c>
      <c r="F20" s="19" t="s">
        <v>7</v>
      </c>
      <c r="G20" s="20">
        <v>0.63</v>
      </c>
      <c r="H20" s="20">
        <f>(G20*$B$33)+G20</f>
        <v>0.76885199999999998</v>
      </c>
      <c r="I20" s="21">
        <f t="shared" ref="I20" si="0">ROUND((H20*E20),2)</f>
        <v>16341.41</v>
      </c>
      <c r="J20" s="14"/>
    </row>
    <row r="21" spans="1:16" s="15" customFormat="1">
      <c r="A21" s="16" t="s">
        <v>6</v>
      </c>
      <c r="B21" s="17" t="s">
        <v>40</v>
      </c>
      <c r="C21" s="24" t="s">
        <v>105</v>
      </c>
      <c r="D21" s="18" t="s">
        <v>106</v>
      </c>
      <c r="E21" s="119">
        <f>[2]Planilha1!$A$30</f>
        <v>21254.3</v>
      </c>
      <c r="F21" s="19" t="s">
        <v>7</v>
      </c>
      <c r="G21" s="20">
        <v>5.3</v>
      </c>
      <c r="H21" s="20">
        <f>(G21*$B$33)+G21</f>
        <v>6.4681199999999999</v>
      </c>
      <c r="I21" s="21">
        <f t="shared" ref="I21:I22" si="1">ROUND((H21*E21),2)</f>
        <v>137475.35999999999</v>
      </c>
      <c r="J21" s="14"/>
    </row>
    <row r="22" spans="1:16" s="15" customFormat="1">
      <c r="A22" s="16" t="s">
        <v>6</v>
      </c>
      <c r="B22" s="141" t="s">
        <v>37</v>
      </c>
      <c r="C22" s="24" t="s">
        <v>100</v>
      </c>
      <c r="D22" s="18" t="s">
        <v>101</v>
      </c>
      <c r="E22" s="119">
        <f>E21*0.01</f>
        <v>212.54300000000001</v>
      </c>
      <c r="F22" s="19" t="s">
        <v>8</v>
      </c>
      <c r="G22" s="20">
        <v>741.17</v>
      </c>
      <c r="H22" s="20">
        <f>(G22*$B$33)+G22</f>
        <v>904.52386799999999</v>
      </c>
      <c r="I22" s="21">
        <f t="shared" si="1"/>
        <v>192250.22</v>
      </c>
      <c r="J22" s="14"/>
    </row>
    <row r="23" spans="1:16" s="15" customFormat="1" ht="25.5">
      <c r="A23" s="16" t="s">
        <v>6</v>
      </c>
      <c r="B23" s="23" t="s">
        <v>37</v>
      </c>
      <c r="C23" s="24" t="s">
        <v>36</v>
      </c>
      <c r="D23" s="18" t="s">
        <v>39</v>
      </c>
      <c r="E23" s="119">
        <f>E21*0.03</f>
        <v>637.62899999999991</v>
      </c>
      <c r="F23" s="19" t="s">
        <v>8</v>
      </c>
      <c r="G23" s="20">
        <v>844.7</v>
      </c>
      <c r="H23" s="20">
        <f>(G23*$B$33)+G23</f>
        <v>1030.8718800000001</v>
      </c>
      <c r="I23" s="21">
        <f t="shared" ref="I23" si="2">ROUND((H23*E23),2)</f>
        <v>657313.81000000006</v>
      </c>
      <c r="J23" s="14"/>
    </row>
    <row r="24" spans="1:16" s="15" customFormat="1" ht="21" customHeight="1">
      <c r="A24" s="149" t="s">
        <v>27</v>
      </c>
      <c r="B24" s="150"/>
      <c r="C24" s="150"/>
      <c r="D24" s="150"/>
      <c r="E24" s="150"/>
      <c r="F24" s="150"/>
      <c r="G24" s="150"/>
      <c r="H24" s="151"/>
      <c r="I24" s="22">
        <f>SUM(I21:I23)</f>
        <v>987039.39</v>
      </c>
      <c r="J24" s="14"/>
    </row>
    <row r="25" spans="1:16" s="15" customFormat="1" ht="21" customHeight="1">
      <c r="A25" s="147" t="s">
        <v>32</v>
      </c>
      <c r="B25" s="148"/>
      <c r="C25" s="152" t="s">
        <v>22</v>
      </c>
      <c r="D25" s="153"/>
      <c r="E25" s="12"/>
      <c r="F25" s="12"/>
      <c r="G25" s="12"/>
      <c r="H25" s="12"/>
      <c r="I25" s="13"/>
      <c r="J25" s="14"/>
    </row>
    <row r="26" spans="1:16" s="15" customFormat="1" ht="18.75" customHeight="1">
      <c r="A26" s="165" t="s">
        <v>33</v>
      </c>
      <c r="B26" s="166"/>
      <c r="C26" s="167" t="s">
        <v>38</v>
      </c>
      <c r="D26" s="168"/>
      <c r="E26" s="25"/>
      <c r="F26" s="25"/>
      <c r="G26" s="25"/>
      <c r="H26" s="25"/>
      <c r="I26" s="26"/>
      <c r="J26" s="14"/>
    </row>
    <row r="27" spans="1:16" s="15" customFormat="1" ht="31.5" customHeight="1">
      <c r="A27" s="16" t="s">
        <v>9</v>
      </c>
      <c r="B27" s="17" t="s">
        <v>74</v>
      </c>
      <c r="C27" s="24" t="s">
        <v>91</v>
      </c>
      <c r="D27" s="18" t="s">
        <v>92</v>
      </c>
      <c r="E27" s="119">
        <v>24</v>
      </c>
      <c r="F27" s="19" t="s">
        <v>93</v>
      </c>
      <c r="G27" s="20">
        <v>92.3</v>
      </c>
      <c r="H27" s="20">
        <f>(G27*$B$33)+G27</f>
        <v>112.64292</v>
      </c>
      <c r="I27" s="21">
        <f t="shared" ref="I27:I29" si="3">ROUND((H27*E27),2)</f>
        <v>2703.43</v>
      </c>
      <c r="J27" s="14"/>
    </row>
    <row r="28" spans="1:16" s="15" customFormat="1" ht="43.5" customHeight="1">
      <c r="A28" s="16" t="s">
        <v>9</v>
      </c>
      <c r="B28" s="17" t="s">
        <v>75</v>
      </c>
      <c r="C28" s="24" t="s">
        <v>95</v>
      </c>
      <c r="D28" s="18" t="s">
        <v>94</v>
      </c>
      <c r="E28" s="119">
        <f>E27/2*3</f>
        <v>36</v>
      </c>
      <c r="F28" s="19" t="s">
        <v>23</v>
      </c>
      <c r="G28" s="20">
        <v>56.2</v>
      </c>
      <c r="H28" s="20">
        <f>(G28*$B$33)+G28</f>
        <v>68.586480000000009</v>
      </c>
      <c r="I28" s="21">
        <f t="shared" si="3"/>
        <v>2469.11</v>
      </c>
      <c r="J28" s="14"/>
    </row>
    <row r="29" spans="1:16" s="28" customFormat="1" ht="38.25">
      <c r="A29" s="16" t="s">
        <v>9</v>
      </c>
      <c r="B29" s="17" t="s">
        <v>76</v>
      </c>
      <c r="C29" s="24" t="s">
        <v>72</v>
      </c>
      <c r="D29" s="18" t="s">
        <v>73</v>
      </c>
      <c r="E29" s="119">
        <f>E27/2*1</f>
        <v>12</v>
      </c>
      <c r="F29" s="19" t="s">
        <v>23</v>
      </c>
      <c r="G29" s="20">
        <v>52.45</v>
      </c>
      <c r="H29" s="20">
        <v>53.19</v>
      </c>
      <c r="I29" s="21">
        <f t="shared" si="3"/>
        <v>638.28</v>
      </c>
      <c r="J29" s="27"/>
    </row>
    <row r="30" spans="1:16" s="15" customFormat="1" ht="18.75" customHeight="1">
      <c r="A30" s="165" t="s">
        <v>41</v>
      </c>
      <c r="B30" s="166"/>
      <c r="C30" s="167" t="s">
        <v>71</v>
      </c>
      <c r="D30" s="168"/>
      <c r="E30" s="120"/>
      <c r="F30" s="25"/>
      <c r="G30" s="25"/>
      <c r="H30" s="25"/>
      <c r="I30" s="26"/>
      <c r="J30" s="14"/>
    </row>
    <row r="31" spans="1:16" s="15" customFormat="1" ht="31.5" customHeight="1">
      <c r="A31" s="16" t="s">
        <v>9</v>
      </c>
      <c r="B31" s="17" t="s">
        <v>77</v>
      </c>
      <c r="C31" s="24" t="s">
        <v>96</v>
      </c>
      <c r="D31" s="18" t="s">
        <v>97</v>
      </c>
      <c r="E31" s="119">
        <v>21.15</v>
      </c>
      <c r="F31" s="19" t="s">
        <v>7</v>
      </c>
      <c r="G31" s="20">
        <v>14.1</v>
      </c>
      <c r="H31" s="20">
        <f>(G31*$B$33)+G31</f>
        <v>17.207639999999998</v>
      </c>
      <c r="I31" s="21">
        <f>ROUND((H31*E31),2)</f>
        <v>363.94</v>
      </c>
      <c r="J31" s="14"/>
      <c r="N31" s="132">
        <v>2068070.48</v>
      </c>
      <c r="P31" s="134">
        <f>I35</f>
        <v>994243.1</v>
      </c>
    </row>
    <row r="32" spans="1:16" s="15" customFormat="1" ht="21" customHeight="1">
      <c r="A32" s="149" t="s">
        <v>27</v>
      </c>
      <c r="B32" s="150"/>
      <c r="C32" s="150"/>
      <c r="D32" s="150"/>
      <c r="E32" s="150"/>
      <c r="F32" s="150"/>
      <c r="G32" s="150"/>
      <c r="H32" s="151"/>
      <c r="I32" s="22">
        <f>I31+SUM(I27:I29)</f>
        <v>6174.7599999999993</v>
      </c>
      <c r="J32" s="136"/>
      <c r="N32" s="132">
        <v>1479862.91</v>
      </c>
      <c r="P32" s="132">
        <f>'[3]Planilha Orçamentária'!$I$34</f>
        <v>1479862.2200000002</v>
      </c>
    </row>
    <row r="33" spans="1:16" s="15" customFormat="1">
      <c r="A33" s="30" t="s">
        <v>30</v>
      </c>
      <c r="B33" s="164">
        <v>0.22040000000000001</v>
      </c>
      <c r="C33" s="164"/>
      <c r="D33" s="30"/>
      <c r="E33" s="31"/>
      <c r="F33" s="30"/>
      <c r="G33" s="30"/>
      <c r="H33" s="30"/>
      <c r="I33" s="32"/>
      <c r="J33" s="14"/>
      <c r="N33" s="132">
        <v>1328984.18</v>
      </c>
      <c r="P33" s="132">
        <f>'[4]Planilha Orçamentária'!$I$34</f>
        <v>1400549.12</v>
      </c>
    </row>
    <row r="34" spans="1:16" s="15" customFormat="1">
      <c r="A34" s="29"/>
      <c r="B34" s="30"/>
      <c r="C34" s="30"/>
      <c r="D34" s="30"/>
      <c r="E34" s="30"/>
      <c r="F34" s="30"/>
      <c r="G34" s="30"/>
      <c r="H34" s="30"/>
      <c r="I34" s="32"/>
      <c r="J34" s="14"/>
      <c r="N34" s="132">
        <f>SUM(N31:N33)</f>
        <v>4876917.5699999994</v>
      </c>
      <c r="P34" s="135">
        <f>SUM(P31:P33)</f>
        <v>3874654.4400000004</v>
      </c>
    </row>
    <row r="35" spans="1:16" ht="21" customHeight="1">
      <c r="A35" s="162" t="s">
        <v>29</v>
      </c>
      <c r="B35" s="163"/>
      <c r="C35" s="163"/>
      <c r="D35" s="163"/>
      <c r="E35" s="163"/>
      <c r="F35" s="163"/>
      <c r="G35" s="163"/>
      <c r="H35" s="163"/>
      <c r="I35" s="33">
        <f>I24++I32+I18</f>
        <v>994243.1</v>
      </c>
      <c r="N35" s="133">
        <v>5000000</v>
      </c>
      <c r="P35" s="133"/>
    </row>
    <row r="36" spans="1:16" ht="29.25" customHeight="1">
      <c r="A36" s="159" t="s">
        <v>107</v>
      </c>
      <c r="B36" s="159"/>
      <c r="C36" s="159"/>
      <c r="D36" s="159"/>
      <c r="E36" s="159"/>
      <c r="F36" s="159"/>
      <c r="G36" s="159"/>
      <c r="H36" s="159"/>
      <c r="I36" s="159"/>
      <c r="N36" s="133">
        <f>N35-N34</f>
        <v>123082.43000000063</v>
      </c>
      <c r="P36" s="133"/>
    </row>
    <row r="37" spans="1:16" ht="15.75">
      <c r="A37" s="34"/>
      <c r="B37" s="35"/>
      <c r="C37" s="36"/>
      <c r="D37" s="36"/>
      <c r="E37" s="37"/>
      <c r="F37" s="38"/>
      <c r="G37" s="38"/>
      <c r="H37" s="38"/>
      <c r="I37" s="38"/>
      <c r="P37" s="133"/>
    </row>
    <row r="38" spans="1:16">
      <c r="A38" s="39" t="s">
        <v>98</v>
      </c>
      <c r="B38" s="36"/>
      <c r="C38" s="39"/>
      <c r="D38" s="39"/>
      <c r="E38" s="39"/>
      <c r="F38" s="39"/>
      <c r="G38" s="39"/>
      <c r="H38" s="39"/>
      <c r="I38" s="39"/>
      <c r="P38" s="133"/>
    </row>
    <row r="39" spans="1:16">
      <c r="A39" s="39" t="s">
        <v>108</v>
      </c>
      <c r="B39" s="36"/>
      <c r="C39" s="39"/>
      <c r="D39" s="39"/>
      <c r="E39" s="39"/>
      <c r="F39" s="39"/>
      <c r="G39" s="39"/>
      <c r="H39" s="39"/>
      <c r="I39" s="39"/>
      <c r="P39" s="133"/>
    </row>
    <row r="40" spans="1:16">
      <c r="A40" s="39" t="s">
        <v>110</v>
      </c>
      <c r="B40" s="39"/>
      <c r="C40" s="39"/>
      <c r="D40" s="39"/>
      <c r="E40" s="39"/>
      <c r="F40" s="39"/>
      <c r="G40" s="39"/>
      <c r="H40" s="39"/>
      <c r="I40" s="39"/>
    </row>
    <row r="41" spans="1:16">
      <c r="A41" s="40"/>
      <c r="B41" s="39"/>
      <c r="C41" s="40"/>
      <c r="D41" s="40"/>
      <c r="E41" s="41"/>
      <c r="F41" s="161" t="s">
        <v>124</v>
      </c>
      <c r="G41" s="161"/>
      <c r="H41" s="161"/>
      <c r="I41" s="161"/>
    </row>
    <row r="42" spans="1:16" ht="75.75" customHeight="1">
      <c r="A42" s="42"/>
      <c r="B42" s="40"/>
      <c r="C42" s="42"/>
      <c r="D42" s="42"/>
    </row>
    <row r="43" spans="1:16">
      <c r="B43" s="42"/>
    </row>
    <row r="44" spans="1:16">
      <c r="F44" s="43"/>
      <c r="G44" s="43"/>
      <c r="H44" s="43"/>
    </row>
    <row r="45" spans="1:16">
      <c r="F45" s="43"/>
      <c r="G45" s="43"/>
      <c r="H45" s="43"/>
    </row>
    <row r="47" spans="1:16">
      <c r="A47" s="43"/>
      <c r="C47" s="43"/>
      <c r="D47" s="43"/>
      <c r="E47" s="158"/>
      <c r="F47" s="158"/>
      <c r="G47" s="158"/>
      <c r="H47" s="158"/>
      <c r="I47" s="158"/>
    </row>
    <row r="48" spans="1:16" ht="15.75">
      <c r="A48" s="44"/>
      <c r="B48" s="43"/>
      <c r="C48" s="44"/>
      <c r="D48" s="44"/>
      <c r="E48" s="160"/>
      <c r="F48" s="160"/>
      <c r="G48" s="160"/>
      <c r="H48" s="160"/>
      <c r="I48" s="160"/>
    </row>
    <row r="49" spans="1:9" ht="15.75">
      <c r="A49" s="44"/>
      <c r="B49" s="44"/>
      <c r="C49" s="44"/>
      <c r="D49" s="44"/>
      <c r="E49" s="160"/>
      <c r="F49" s="160"/>
      <c r="G49" s="160"/>
      <c r="H49" s="160"/>
      <c r="I49" s="160"/>
    </row>
    <row r="50" spans="1:9" ht="15.75">
      <c r="A50" s="44"/>
      <c r="B50" s="44"/>
      <c r="C50" s="44"/>
      <c r="D50" s="44"/>
    </row>
    <row r="51" spans="1:9" ht="15.75">
      <c r="A51" s="44"/>
      <c r="B51" s="44"/>
      <c r="C51" s="44"/>
      <c r="D51" s="44"/>
    </row>
    <row r="52" spans="1:9" ht="15.75">
      <c r="B52" s="44"/>
    </row>
  </sheetData>
  <mergeCells count="27">
    <mergeCell ref="A25:B25"/>
    <mergeCell ref="C25:D25"/>
    <mergeCell ref="A24:H24"/>
    <mergeCell ref="A32:H32"/>
    <mergeCell ref="A35:H35"/>
    <mergeCell ref="B33:C33"/>
    <mergeCell ref="A26:B26"/>
    <mergeCell ref="C26:D26"/>
    <mergeCell ref="A30:B30"/>
    <mergeCell ref="C30:D30"/>
    <mergeCell ref="A36:I36"/>
    <mergeCell ref="E49:I49"/>
    <mergeCell ref="E47:I47"/>
    <mergeCell ref="E48:I48"/>
    <mergeCell ref="F41:I41"/>
    <mergeCell ref="A19:B19"/>
    <mergeCell ref="A9:I9"/>
    <mergeCell ref="C1:I1"/>
    <mergeCell ref="C2:I2"/>
    <mergeCell ref="C3:I3"/>
    <mergeCell ref="C4:I4"/>
    <mergeCell ref="A7:I7"/>
    <mergeCell ref="A11:I11"/>
    <mergeCell ref="A12:I12"/>
    <mergeCell ref="A15:I15"/>
    <mergeCell ref="A16:B16"/>
    <mergeCell ref="A18:H18"/>
  </mergeCells>
  <pageMargins left="0.511811024" right="0.511811024" top="0.78740157499999996" bottom="0.78740157499999996" header="0.31496062000000002" footer="0.31496062000000002"/>
  <pageSetup paperSize="9" scale="6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5:Q53"/>
  <sheetViews>
    <sheetView topLeftCell="A10" workbookViewId="0">
      <selection activeCell="H17" sqref="H17:I17"/>
    </sheetView>
  </sheetViews>
  <sheetFormatPr defaultRowHeight="18" customHeight="1"/>
  <cols>
    <col min="1" max="1" width="5.42578125" style="53" customWidth="1"/>
    <col min="2" max="2" width="40.7109375" style="53" customWidth="1"/>
    <col min="3" max="3" width="9.28515625" style="54" customWidth="1"/>
    <col min="4" max="4" width="14.5703125" style="54" customWidth="1"/>
    <col min="5" max="5" width="10" style="54" bestFit="1" customWidth="1"/>
    <col min="6" max="6" width="15.140625" style="53" customWidth="1"/>
    <col min="7" max="7" width="10.85546875" style="53" customWidth="1"/>
    <col min="8" max="8" width="15.42578125" style="53" customWidth="1"/>
    <col min="9" max="9" width="15.5703125" style="53" customWidth="1"/>
    <col min="10" max="10" width="15.28515625" style="53" customWidth="1"/>
    <col min="11" max="11" width="14.28515625" style="53" customWidth="1"/>
    <col min="12" max="12" width="21" style="53" customWidth="1"/>
    <col min="13" max="13" width="13.140625" style="53" customWidth="1"/>
    <col min="14" max="14" width="15.7109375" style="53" customWidth="1"/>
    <col min="15" max="16" width="9.140625" style="53"/>
    <col min="17" max="17" width="21.5703125" style="53" bestFit="1" customWidth="1"/>
    <col min="18" max="260" width="9.140625" style="53"/>
    <col min="261" max="261" width="5.42578125" style="53" customWidth="1"/>
    <col min="262" max="262" width="40.7109375" style="53" customWidth="1"/>
    <col min="263" max="263" width="9.28515625" style="53" customWidth="1"/>
    <col min="264" max="264" width="17.28515625" style="53" customWidth="1"/>
    <col min="265" max="265" width="14.85546875" style="53" customWidth="1"/>
    <col min="266" max="266" width="17.28515625" style="53" customWidth="1"/>
    <col min="267" max="267" width="15.28515625" style="53" customWidth="1"/>
    <col min="268" max="268" width="17.28515625" style="53" customWidth="1"/>
    <col min="269" max="269" width="14.5703125" style="53" customWidth="1"/>
    <col min="270" max="270" width="16.7109375" style="53" customWidth="1"/>
    <col min="271" max="516" width="9.140625" style="53"/>
    <col min="517" max="517" width="5.42578125" style="53" customWidth="1"/>
    <col min="518" max="518" width="40.7109375" style="53" customWidth="1"/>
    <col min="519" max="519" width="9.28515625" style="53" customWidth="1"/>
    <col min="520" max="520" width="17.28515625" style="53" customWidth="1"/>
    <col min="521" max="521" width="14.85546875" style="53" customWidth="1"/>
    <col min="522" max="522" width="17.28515625" style="53" customWidth="1"/>
    <col min="523" max="523" width="15.28515625" style="53" customWidth="1"/>
    <col min="524" max="524" width="17.28515625" style="53" customWidth="1"/>
    <col min="525" max="525" width="14.5703125" style="53" customWidth="1"/>
    <col min="526" max="526" width="16.7109375" style="53" customWidth="1"/>
    <col min="527" max="772" width="9.140625" style="53"/>
    <col min="773" max="773" width="5.42578125" style="53" customWidth="1"/>
    <col min="774" max="774" width="40.7109375" style="53" customWidth="1"/>
    <col min="775" max="775" width="9.28515625" style="53" customWidth="1"/>
    <col min="776" max="776" width="17.28515625" style="53" customWidth="1"/>
    <col min="777" max="777" width="14.85546875" style="53" customWidth="1"/>
    <col min="778" max="778" width="17.28515625" style="53" customWidth="1"/>
    <col min="779" max="779" width="15.28515625" style="53" customWidth="1"/>
    <col min="780" max="780" width="17.28515625" style="53" customWidth="1"/>
    <col min="781" max="781" width="14.5703125" style="53" customWidth="1"/>
    <col min="782" max="782" width="16.7109375" style="53" customWidth="1"/>
    <col min="783" max="1028" width="9.140625" style="53"/>
    <col min="1029" max="1029" width="5.42578125" style="53" customWidth="1"/>
    <col min="1030" max="1030" width="40.7109375" style="53" customWidth="1"/>
    <col min="1031" max="1031" width="9.28515625" style="53" customWidth="1"/>
    <col min="1032" max="1032" width="17.28515625" style="53" customWidth="1"/>
    <col min="1033" max="1033" width="14.85546875" style="53" customWidth="1"/>
    <col min="1034" max="1034" width="17.28515625" style="53" customWidth="1"/>
    <col min="1035" max="1035" width="15.28515625" style="53" customWidth="1"/>
    <col min="1036" max="1036" width="17.28515625" style="53" customWidth="1"/>
    <col min="1037" max="1037" width="14.5703125" style="53" customWidth="1"/>
    <col min="1038" max="1038" width="16.7109375" style="53" customWidth="1"/>
    <col min="1039" max="1284" width="9.140625" style="53"/>
    <col min="1285" max="1285" width="5.42578125" style="53" customWidth="1"/>
    <col min="1286" max="1286" width="40.7109375" style="53" customWidth="1"/>
    <col min="1287" max="1287" width="9.28515625" style="53" customWidth="1"/>
    <col min="1288" max="1288" width="17.28515625" style="53" customWidth="1"/>
    <col min="1289" max="1289" width="14.85546875" style="53" customWidth="1"/>
    <col min="1290" max="1290" width="17.28515625" style="53" customWidth="1"/>
    <col min="1291" max="1291" width="15.28515625" style="53" customWidth="1"/>
    <col min="1292" max="1292" width="17.28515625" style="53" customWidth="1"/>
    <col min="1293" max="1293" width="14.5703125" style="53" customWidth="1"/>
    <col min="1294" max="1294" width="16.7109375" style="53" customWidth="1"/>
    <col min="1295" max="1540" width="9.140625" style="53"/>
    <col min="1541" max="1541" width="5.42578125" style="53" customWidth="1"/>
    <col min="1542" max="1542" width="40.7109375" style="53" customWidth="1"/>
    <col min="1543" max="1543" width="9.28515625" style="53" customWidth="1"/>
    <col min="1544" max="1544" width="17.28515625" style="53" customWidth="1"/>
    <col min="1545" max="1545" width="14.85546875" style="53" customWidth="1"/>
    <col min="1546" max="1546" width="17.28515625" style="53" customWidth="1"/>
    <col min="1547" max="1547" width="15.28515625" style="53" customWidth="1"/>
    <col min="1548" max="1548" width="17.28515625" style="53" customWidth="1"/>
    <col min="1549" max="1549" width="14.5703125" style="53" customWidth="1"/>
    <col min="1550" max="1550" width="16.7109375" style="53" customWidth="1"/>
    <col min="1551" max="1796" width="9.140625" style="53"/>
    <col min="1797" max="1797" width="5.42578125" style="53" customWidth="1"/>
    <col min="1798" max="1798" width="40.7109375" style="53" customWidth="1"/>
    <col min="1799" max="1799" width="9.28515625" style="53" customWidth="1"/>
    <col min="1800" max="1800" width="17.28515625" style="53" customWidth="1"/>
    <col min="1801" max="1801" width="14.85546875" style="53" customWidth="1"/>
    <col min="1802" max="1802" width="17.28515625" style="53" customWidth="1"/>
    <col min="1803" max="1803" width="15.28515625" style="53" customWidth="1"/>
    <col min="1804" max="1804" width="17.28515625" style="53" customWidth="1"/>
    <col min="1805" max="1805" width="14.5703125" style="53" customWidth="1"/>
    <col min="1806" max="1806" width="16.7109375" style="53" customWidth="1"/>
    <col min="1807" max="2052" width="9.140625" style="53"/>
    <col min="2053" max="2053" width="5.42578125" style="53" customWidth="1"/>
    <col min="2054" max="2054" width="40.7109375" style="53" customWidth="1"/>
    <col min="2055" max="2055" width="9.28515625" style="53" customWidth="1"/>
    <col min="2056" max="2056" width="17.28515625" style="53" customWidth="1"/>
    <col min="2057" max="2057" width="14.85546875" style="53" customWidth="1"/>
    <col min="2058" max="2058" width="17.28515625" style="53" customWidth="1"/>
    <col min="2059" max="2059" width="15.28515625" style="53" customWidth="1"/>
    <col min="2060" max="2060" width="17.28515625" style="53" customWidth="1"/>
    <col min="2061" max="2061" width="14.5703125" style="53" customWidth="1"/>
    <col min="2062" max="2062" width="16.7109375" style="53" customWidth="1"/>
    <col min="2063" max="2308" width="9.140625" style="53"/>
    <col min="2309" max="2309" width="5.42578125" style="53" customWidth="1"/>
    <col min="2310" max="2310" width="40.7109375" style="53" customWidth="1"/>
    <col min="2311" max="2311" width="9.28515625" style="53" customWidth="1"/>
    <col min="2312" max="2312" width="17.28515625" style="53" customWidth="1"/>
    <col min="2313" max="2313" width="14.85546875" style="53" customWidth="1"/>
    <col min="2314" max="2314" width="17.28515625" style="53" customWidth="1"/>
    <col min="2315" max="2315" width="15.28515625" style="53" customWidth="1"/>
    <col min="2316" max="2316" width="17.28515625" style="53" customWidth="1"/>
    <col min="2317" max="2317" width="14.5703125" style="53" customWidth="1"/>
    <col min="2318" max="2318" width="16.7109375" style="53" customWidth="1"/>
    <col min="2319" max="2564" width="9.140625" style="53"/>
    <col min="2565" max="2565" width="5.42578125" style="53" customWidth="1"/>
    <col min="2566" max="2566" width="40.7109375" style="53" customWidth="1"/>
    <col min="2567" max="2567" width="9.28515625" style="53" customWidth="1"/>
    <col min="2568" max="2568" width="17.28515625" style="53" customWidth="1"/>
    <col min="2569" max="2569" width="14.85546875" style="53" customWidth="1"/>
    <col min="2570" max="2570" width="17.28515625" style="53" customWidth="1"/>
    <col min="2571" max="2571" width="15.28515625" style="53" customWidth="1"/>
    <col min="2572" max="2572" width="17.28515625" style="53" customWidth="1"/>
    <col min="2573" max="2573" width="14.5703125" style="53" customWidth="1"/>
    <col min="2574" max="2574" width="16.7109375" style="53" customWidth="1"/>
    <col min="2575" max="2820" width="9.140625" style="53"/>
    <col min="2821" max="2821" width="5.42578125" style="53" customWidth="1"/>
    <col min="2822" max="2822" width="40.7109375" style="53" customWidth="1"/>
    <col min="2823" max="2823" width="9.28515625" style="53" customWidth="1"/>
    <col min="2824" max="2824" width="17.28515625" style="53" customWidth="1"/>
    <col min="2825" max="2825" width="14.85546875" style="53" customWidth="1"/>
    <col min="2826" max="2826" width="17.28515625" style="53" customWidth="1"/>
    <col min="2827" max="2827" width="15.28515625" style="53" customWidth="1"/>
    <col min="2828" max="2828" width="17.28515625" style="53" customWidth="1"/>
    <col min="2829" max="2829" width="14.5703125" style="53" customWidth="1"/>
    <col min="2830" max="2830" width="16.7109375" style="53" customWidth="1"/>
    <col min="2831" max="3076" width="9.140625" style="53"/>
    <col min="3077" max="3077" width="5.42578125" style="53" customWidth="1"/>
    <col min="3078" max="3078" width="40.7109375" style="53" customWidth="1"/>
    <col min="3079" max="3079" width="9.28515625" style="53" customWidth="1"/>
    <col min="3080" max="3080" width="17.28515625" style="53" customWidth="1"/>
    <col min="3081" max="3081" width="14.85546875" style="53" customWidth="1"/>
    <col min="3082" max="3082" width="17.28515625" style="53" customWidth="1"/>
    <col min="3083" max="3083" width="15.28515625" style="53" customWidth="1"/>
    <col min="3084" max="3084" width="17.28515625" style="53" customWidth="1"/>
    <col min="3085" max="3085" width="14.5703125" style="53" customWidth="1"/>
    <col min="3086" max="3086" width="16.7109375" style="53" customWidth="1"/>
    <col min="3087" max="3332" width="9.140625" style="53"/>
    <col min="3333" max="3333" width="5.42578125" style="53" customWidth="1"/>
    <col min="3334" max="3334" width="40.7109375" style="53" customWidth="1"/>
    <col min="3335" max="3335" width="9.28515625" style="53" customWidth="1"/>
    <col min="3336" max="3336" width="17.28515625" style="53" customWidth="1"/>
    <col min="3337" max="3337" width="14.85546875" style="53" customWidth="1"/>
    <col min="3338" max="3338" width="17.28515625" style="53" customWidth="1"/>
    <col min="3339" max="3339" width="15.28515625" style="53" customWidth="1"/>
    <col min="3340" max="3340" width="17.28515625" style="53" customWidth="1"/>
    <col min="3341" max="3341" width="14.5703125" style="53" customWidth="1"/>
    <col min="3342" max="3342" width="16.7109375" style="53" customWidth="1"/>
    <col min="3343" max="3588" width="9.140625" style="53"/>
    <col min="3589" max="3589" width="5.42578125" style="53" customWidth="1"/>
    <col min="3590" max="3590" width="40.7109375" style="53" customWidth="1"/>
    <col min="3591" max="3591" width="9.28515625" style="53" customWidth="1"/>
    <col min="3592" max="3592" width="17.28515625" style="53" customWidth="1"/>
    <col min="3593" max="3593" width="14.85546875" style="53" customWidth="1"/>
    <col min="3594" max="3594" width="17.28515625" style="53" customWidth="1"/>
    <col min="3595" max="3595" width="15.28515625" style="53" customWidth="1"/>
    <col min="3596" max="3596" width="17.28515625" style="53" customWidth="1"/>
    <col min="3597" max="3597" width="14.5703125" style="53" customWidth="1"/>
    <col min="3598" max="3598" width="16.7109375" style="53" customWidth="1"/>
    <col min="3599" max="3844" width="9.140625" style="53"/>
    <col min="3845" max="3845" width="5.42578125" style="53" customWidth="1"/>
    <col min="3846" max="3846" width="40.7109375" style="53" customWidth="1"/>
    <col min="3847" max="3847" width="9.28515625" style="53" customWidth="1"/>
    <col min="3848" max="3848" width="17.28515625" style="53" customWidth="1"/>
    <col min="3849" max="3849" width="14.85546875" style="53" customWidth="1"/>
    <col min="3850" max="3850" width="17.28515625" style="53" customWidth="1"/>
    <col min="3851" max="3851" width="15.28515625" style="53" customWidth="1"/>
    <col min="3852" max="3852" width="17.28515625" style="53" customWidth="1"/>
    <col min="3853" max="3853" width="14.5703125" style="53" customWidth="1"/>
    <col min="3854" max="3854" width="16.7109375" style="53" customWidth="1"/>
    <col min="3855" max="4100" width="9.140625" style="53"/>
    <col min="4101" max="4101" width="5.42578125" style="53" customWidth="1"/>
    <col min="4102" max="4102" width="40.7109375" style="53" customWidth="1"/>
    <col min="4103" max="4103" width="9.28515625" style="53" customWidth="1"/>
    <col min="4104" max="4104" width="17.28515625" style="53" customWidth="1"/>
    <col min="4105" max="4105" width="14.85546875" style="53" customWidth="1"/>
    <col min="4106" max="4106" width="17.28515625" style="53" customWidth="1"/>
    <col min="4107" max="4107" width="15.28515625" style="53" customWidth="1"/>
    <col min="4108" max="4108" width="17.28515625" style="53" customWidth="1"/>
    <col min="4109" max="4109" width="14.5703125" style="53" customWidth="1"/>
    <col min="4110" max="4110" width="16.7109375" style="53" customWidth="1"/>
    <col min="4111" max="4356" width="9.140625" style="53"/>
    <col min="4357" max="4357" width="5.42578125" style="53" customWidth="1"/>
    <col min="4358" max="4358" width="40.7109375" style="53" customWidth="1"/>
    <col min="4359" max="4359" width="9.28515625" style="53" customWidth="1"/>
    <col min="4360" max="4360" width="17.28515625" style="53" customWidth="1"/>
    <col min="4361" max="4361" width="14.85546875" style="53" customWidth="1"/>
    <col min="4362" max="4362" width="17.28515625" style="53" customWidth="1"/>
    <col min="4363" max="4363" width="15.28515625" style="53" customWidth="1"/>
    <col min="4364" max="4364" width="17.28515625" style="53" customWidth="1"/>
    <col min="4365" max="4365" width="14.5703125" style="53" customWidth="1"/>
    <col min="4366" max="4366" width="16.7109375" style="53" customWidth="1"/>
    <col min="4367" max="4612" width="9.140625" style="53"/>
    <col min="4613" max="4613" width="5.42578125" style="53" customWidth="1"/>
    <col min="4614" max="4614" width="40.7109375" style="53" customWidth="1"/>
    <col min="4615" max="4615" width="9.28515625" style="53" customWidth="1"/>
    <col min="4616" max="4616" width="17.28515625" style="53" customWidth="1"/>
    <col min="4617" max="4617" width="14.85546875" style="53" customWidth="1"/>
    <col min="4618" max="4618" width="17.28515625" style="53" customWidth="1"/>
    <col min="4619" max="4619" width="15.28515625" style="53" customWidth="1"/>
    <col min="4620" max="4620" width="17.28515625" style="53" customWidth="1"/>
    <col min="4621" max="4621" width="14.5703125" style="53" customWidth="1"/>
    <col min="4622" max="4622" width="16.7109375" style="53" customWidth="1"/>
    <col min="4623" max="4868" width="9.140625" style="53"/>
    <col min="4869" max="4869" width="5.42578125" style="53" customWidth="1"/>
    <col min="4870" max="4870" width="40.7109375" style="53" customWidth="1"/>
    <col min="4871" max="4871" width="9.28515625" style="53" customWidth="1"/>
    <col min="4872" max="4872" width="17.28515625" style="53" customWidth="1"/>
    <col min="4873" max="4873" width="14.85546875" style="53" customWidth="1"/>
    <col min="4874" max="4874" width="17.28515625" style="53" customWidth="1"/>
    <col min="4875" max="4875" width="15.28515625" style="53" customWidth="1"/>
    <col min="4876" max="4876" width="17.28515625" style="53" customWidth="1"/>
    <col min="4877" max="4877" width="14.5703125" style="53" customWidth="1"/>
    <col min="4878" max="4878" width="16.7109375" style="53" customWidth="1"/>
    <col min="4879" max="5124" width="9.140625" style="53"/>
    <col min="5125" max="5125" width="5.42578125" style="53" customWidth="1"/>
    <col min="5126" max="5126" width="40.7109375" style="53" customWidth="1"/>
    <col min="5127" max="5127" width="9.28515625" style="53" customWidth="1"/>
    <col min="5128" max="5128" width="17.28515625" style="53" customWidth="1"/>
    <col min="5129" max="5129" width="14.85546875" style="53" customWidth="1"/>
    <col min="5130" max="5130" width="17.28515625" style="53" customWidth="1"/>
    <col min="5131" max="5131" width="15.28515625" style="53" customWidth="1"/>
    <col min="5132" max="5132" width="17.28515625" style="53" customWidth="1"/>
    <col min="5133" max="5133" width="14.5703125" style="53" customWidth="1"/>
    <col min="5134" max="5134" width="16.7109375" style="53" customWidth="1"/>
    <col min="5135" max="5380" width="9.140625" style="53"/>
    <col min="5381" max="5381" width="5.42578125" style="53" customWidth="1"/>
    <col min="5382" max="5382" width="40.7109375" style="53" customWidth="1"/>
    <col min="5383" max="5383" width="9.28515625" style="53" customWidth="1"/>
    <col min="5384" max="5384" width="17.28515625" style="53" customWidth="1"/>
    <col min="5385" max="5385" width="14.85546875" style="53" customWidth="1"/>
    <col min="5386" max="5386" width="17.28515625" style="53" customWidth="1"/>
    <col min="5387" max="5387" width="15.28515625" style="53" customWidth="1"/>
    <col min="5388" max="5388" width="17.28515625" style="53" customWidth="1"/>
    <col min="5389" max="5389" width="14.5703125" style="53" customWidth="1"/>
    <col min="5390" max="5390" width="16.7109375" style="53" customWidth="1"/>
    <col min="5391" max="5636" width="9.140625" style="53"/>
    <col min="5637" max="5637" width="5.42578125" style="53" customWidth="1"/>
    <col min="5638" max="5638" width="40.7109375" style="53" customWidth="1"/>
    <col min="5639" max="5639" width="9.28515625" style="53" customWidth="1"/>
    <col min="5640" max="5640" width="17.28515625" style="53" customWidth="1"/>
    <col min="5641" max="5641" width="14.85546875" style="53" customWidth="1"/>
    <col min="5642" max="5642" width="17.28515625" style="53" customWidth="1"/>
    <col min="5643" max="5643" width="15.28515625" style="53" customWidth="1"/>
    <col min="5644" max="5644" width="17.28515625" style="53" customWidth="1"/>
    <col min="5645" max="5645" width="14.5703125" style="53" customWidth="1"/>
    <col min="5646" max="5646" width="16.7109375" style="53" customWidth="1"/>
    <col min="5647" max="5892" width="9.140625" style="53"/>
    <col min="5893" max="5893" width="5.42578125" style="53" customWidth="1"/>
    <col min="5894" max="5894" width="40.7109375" style="53" customWidth="1"/>
    <col min="5895" max="5895" width="9.28515625" style="53" customWidth="1"/>
    <col min="5896" max="5896" width="17.28515625" style="53" customWidth="1"/>
    <col min="5897" max="5897" width="14.85546875" style="53" customWidth="1"/>
    <col min="5898" max="5898" width="17.28515625" style="53" customWidth="1"/>
    <col min="5899" max="5899" width="15.28515625" style="53" customWidth="1"/>
    <col min="5900" max="5900" width="17.28515625" style="53" customWidth="1"/>
    <col min="5901" max="5901" width="14.5703125" style="53" customWidth="1"/>
    <col min="5902" max="5902" width="16.7109375" style="53" customWidth="1"/>
    <col min="5903" max="6148" width="9.140625" style="53"/>
    <col min="6149" max="6149" width="5.42578125" style="53" customWidth="1"/>
    <col min="6150" max="6150" width="40.7109375" style="53" customWidth="1"/>
    <col min="6151" max="6151" width="9.28515625" style="53" customWidth="1"/>
    <col min="6152" max="6152" width="17.28515625" style="53" customWidth="1"/>
    <col min="6153" max="6153" width="14.85546875" style="53" customWidth="1"/>
    <col min="6154" max="6154" width="17.28515625" style="53" customWidth="1"/>
    <col min="6155" max="6155" width="15.28515625" style="53" customWidth="1"/>
    <col min="6156" max="6156" width="17.28515625" style="53" customWidth="1"/>
    <col min="6157" max="6157" width="14.5703125" style="53" customWidth="1"/>
    <col min="6158" max="6158" width="16.7109375" style="53" customWidth="1"/>
    <col min="6159" max="6404" width="9.140625" style="53"/>
    <col min="6405" max="6405" width="5.42578125" style="53" customWidth="1"/>
    <col min="6406" max="6406" width="40.7109375" style="53" customWidth="1"/>
    <col min="6407" max="6407" width="9.28515625" style="53" customWidth="1"/>
    <col min="6408" max="6408" width="17.28515625" style="53" customWidth="1"/>
    <col min="6409" max="6409" width="14.85546875" style="53" customWidth="1"/>
    <col min="6410" max="6410" width="17.28515625" style="53" customWidth="1"/>
    <col min="6411" max="6411" width="15.28515625" style="53" customWidth="1"/>
    <col min="6412" max="6412" width="17.28515625" style="53" customWidth="1"/>
    <col min="6413" max="6413" width="14.5703125" style="53" customWidth="1"/>
    <col min="6414" max="6414" width="16.7109375" style="53" customWidth="1"/>
    <col min="6415" max="6660" width="9.140625" style="53"/>
    <col min="6661" max="6661" width="5.42578125" style="53" customWidth="1"/>
    <col min="6662" max="6662" width="40.7109375" style="53" customWidth="1"/>
    <col min="6663" max="6663" width="9.28515625" style="53" customWidth="1"/>
    <col min="6664" max="6664" width="17.28515625" style="53" customWidth="1"/>
    <col min="6665" max="6665" width="14.85546875" style="53" customWidth="1"/>
    <col min="6666" max="6666" width="17.28515625" style="53" customWidth="1"/>
    <col min="6667" max="6667" width="15.28515625" style="53" customWidth="1"/>
    <col min="6668" max="6668" width="17.28515625" style="53" customWidth="1"/>
    <col min="6669" max="6669" width="14.5703125" style="53" customWidth="1"/>
    <col min="6670" max="6670" width="16.7109375" style="53" customWidth="1"/>
    <col min="6671" max="6916" width="9.140625" style="53"/>
    <col min="6917" max="6917" width="5.42578125" style="53" customWidth="1"/>
    <col min="6918" max="6918" width="40.7109375" style="53" customWidth="1"/>
    <col min="6919" max="6919" width="9.28515625" style="53" customWidth="1"/>
    <col min="6920" max="6920" width="17.28515625" style="53" customWidth="1"/>
    <col min="6921" max="6921" width="14.85546875" style="53" customWidth="1"/>
    <col min="6922" max="6922" width="17.28515625" style="53" customWidth="1"/>
    <col min="6923" max="6923" width="15.28515625" style="53" customWidth="1"/>
    <col min="6924" max="6924" width="17.28515625" style="53" customWidth="1"/>
    <col min="6925" max="6925" width="14.5703125" style="53" customWidth="1"/>
    <col min="6926" max="6926" width="16.7109375" style="53" customWidth="1"/>
    <col min="6927" max="7172" width="9.140625" style="53"/>
    <col min="7173" max="7173" width="5.42578125" style="53" customWidth="1"/>
    <col min="7174" max="7174" width="40.7109375" style="53" customWidth="1"/>
    <col min="7175" max="7175" width="9.28515625" style="53" customWidth="1"/>
    <col min="7176" max="7176" width="17.28515625" style="53" customWidth="1"/>
    <col min="7177" max="7177" width="14.85546875" style="53" customWidth="1"/>
    <col min="7178" max="7178" width="17.28515625" style="53" customWidth="1"/>
    <col min="7179" max="7179" width="15.28515625" style="53" customWidth="1"/>
    <col min="7180" max="7180" width="17.28515625" style="53" customWidth="1"/>
    <col min="7181" max="7181" width="14.5703125" style="53" customWidth="1"/>
    <col min="7182" max="7182" width="16.7109375" style="53" customWidth="1"/>
    <col min="7183" max="7428" width="9.140625" style="53"/>
    <col min="7429" max="7429" width="5.42578125" style="53" customWidth="1"/>
    <col min="7430" max="7430" width="40.7109375" style="53" customWidth="1"/>
    <col min="7431" max="7431" width="9.28515625" style="53" customWidth="1"/>
    <col min="7432" max="7432" width="17.28515625" style="53" customWidth="1"/>
    <col min="7433" max="7433" width="14.85546875" style="53" customWidth="1"/>
    <col min="7434" max="7434" width="17.28515625" style="53" customWidth="1"/>
    <col min="7435" max="7435" width="15.28515625" style="53" customWidth="1"/>
    <col min="7436" max="7436" width="17.28515625" style="53" customWidth="1"/>
    <col min="7437" max="7437" width="14.5703125" style="53" customWidth="1"/>
    <col min="7438" max="7438" width="16.7109375" style="53" customWidth="1"/>
    <col min="7439" max="7684" width="9.140625" style="53"/>
    <col min="7685" max="7685" width="5.42578125" style="53" customWidth="1"/>
    <col min="7686" max="7686" width="40.7109375" style="53" customWidth="1"/>
    <col min="7687" max="7687" width="9.28515625" style="53" customWidth="1"/>
    <col min="7688" max="7688" width="17.28515625" style="53" customWidth="1"/>
    <col min="7689" max="7689" width="14.85546875" style="53" customWidth="1"/>
    <col min="7690" max="7690" width="17.28515625" style="53" customWidth="1"/>
    <col min="7691" max="7691" width="15.28515625" style="53" customWidth="1"/>
    <col min="7692" max="7692" width="17.28515625" style="53" customWidth="1"/>
    <col min="7693" max="7693" width="14.5703125" style="53" customWidth="1"/>
    <col min="7694" max="7694" width="16.7109375" style="53" customWidth="1"/>
    <col min="7695" max="7940" width="9.140625" style="53"/>
    <col min="7941" max="7941" width="5.42578125" style="53" customWidth="1"/>
    <col min="7942" max="7942" width="40.7109375" style="53" customWidth="1"/>
    <col min="7943" max="7943" width="9.28515625" style="53" customWidth="1"/>
    <col min="7944" max="7944" width="17.28515625" style="53" customWidth="1"/>
    <col min="7945" max="7945" width="14.85546875" style="53" customWidth="1"/>
    <col min="7946" max="7946" width="17.28515625" style="53" customWidth="1"/>
    <col min="7947" max="7947" width="15.28515625" style="53" customWidth="1"/>
    <col min="7948" max="7948" width="17.28515625" style="53" customWidth="1"/>
    <col min="7949" max="7949" width="14.5703125" style="53" customWidth="1"/>
    <col min="7950" max="7950" width="16.7109375" style="53" customWidth="1"/>
    <col min="7951" max="8196" width="9.140625" style="53"/>
    <col min="8197" max="8197" width="5.42578125" style="53" customWidth="1"/>
    <col min="8198" max="8198" width="40.7109375" style="53" customWidth="1"/>
    <col min="8199" max="8199" width="9.28515625" style="53" customWidth="1"/>
    <col min="8200" max="8200" width="17.28515625" style="53" customWidth="1"/>
    <col min="8201" max="8201" width="14.85546875" style="53" customWidth="1"/>
    <col min="8202" max="8202" width="17.28515625" style="53" customWidth="1"/>
    <col min="8203" max="8203" width="15.28515625" style="53" customWidth="1"/>
    <col min="8204" max="8204" width="17.28515625" style="53" customWidth="1"/>
    <col min="8205" max="8205" width="14.5703125" style="53" customWidth="1"/>
    <col min="8206" max="8206" width="16.7109375" style="53" customWidth="1"/>
    <col min="8207" max="8452" width="9.140625" style="53"/>
    <col min="8453" max="8453" width="5.42578125" style="53" customWidth="1"/>
    <col min="8454" max="8454" width="40.7109375" style="53" customWidth="1"/>
    <col min="8455" max="8455" width="9.28515625" style="53" customWidth="1"/>
    <col min="8456" max="8456" width="17.28515625" style="53" customWidth="1"/>
    <col min="8457" max="8457" width="14.85546875" style="53" customWidth="1"/>
    <col min="8458" max="8458" width="17.28515625" style="53" customWidth="1"/>
    <col min="8459" max="8459" width="15.28515625" style="53" customWidth="1"/>
    <col min="8460" max="8460" width="17.28515625" style="53" customWidth="1"/>
    <col min="8461" max="8461" width="14.5703125" style="53" customWidth="1"/>
    <col min="8462" max="8462" width="16.7109375" style="53" customWidth="1"/>
    <col min="8463" max="8708" width="9.140625" style="53"/>
    <col min="8709" max="8709" width="5.42578125" style="53" customWidth="1"/>
    <col min="8710" max="8710" width="40.7109375" style="53" customWidth="1"/>
    <col min="8711" max="8711" width="9.28515625" style="53" customWidth="1"/>
    <col min="8712" max="8712" width="17.28515625" style="53" customWidth="1"/>
    <col min="8713" max="8713" width="14.85546875" style="53" customWidth="1"/>
    <col min="8714" max="8714" width="17.28515625" style="53" customWidth="1"/>
    <col min="8715" max="8715" width="15.28515625" style="53" customWidth="1"/>
    <col min="8716" max="8716" width="17.28515625" style="53" customWidth="1"/>
    <col min="8717" max="8717" width="14.5703125" style="53" customWidth="1"/>
    <col min="8718" max="8718" width="16.7109375" style="53" customWidth="1"/>
    <col min="8719" max="8964" width="9.140625" style="53"/>
    <col min="8965" max="8965" width="5.42578125" style="53" customWidth="1"/>
    <col min="8966" max="8966" width="40.7109375" style="53" customWidth="1"/>
    <col min="8967" max="8967" width="9.28515625" style="53" customWidth="1"/>
    <col min="8968" max="8968" width="17.28515625" style="53" customWidth="1"/>
    <col min="8969" max="8969" width="14.85546875" style="53" customWidth="1"/>
    <col min="8970" max="8970" width="17.28515625" style="53" customWidth="1"/>
    <col min="8971" max="8971" width="15.28515625" style="53" customWidth="1"/>
    <col min="8972" max="8972" width="17.28515625" style="53" customWidth="1"/>
    <col min="8973" max="8973" width="14.5703125" style="53" customWidth="1"/>
    <col min="8974" max="8974" width="16.7109375" style="53" customWidth="1"/>
    <col min="8975" max="9220" width="9.140625" style="53"/>
    <col min="9221" max="9221" width="5.42578125" style="53" customWidth="1"/>
    <col min="9222" max="9222" width="40.7109375" style="53" customWidth="1"/>
    <col min="9223" max="9223" width="9.28515625" style="53" customWidth="1"/>
    <col min="9224" max="9224" width="17.28515625" style="53" customWidth="1"/>
    <col min="9225" max="9225" width="14.85546875" style="53" customWidth="1"/>
    <col min="9226" max="9226" width="17.28515625" style="53" customWidth="1"/>
    <col min="9227" max="9227" width="15.28515625" style="53" customWidth="1"/>
    <col min="9228" max="9228" width="17.28515625" style="53" customWidth="1"/>
    <col min="9229" max="9229" width="14.5703125" style="53" customWidth="1"/>
    <col min="9230" max="9230" width="16.7109375" style="53" customWidth="1"/>
    <col min="9231" max="9476" width="9.140625" style="53"/>
    <col min="9477" max="9477" width="5.42578125" style="53" customWidth="1"/>
    <col min="9478" max="9478" width="40.7109375" style="53" customWidth="1"/>
    <col min="9479" max="9479" width="9.28515625" style="53" customWidth="1"/>
    <col min="9480" max="9480" width="17.28515625" style="53" customWidth="1"/>
    <col min="9481" max="9481" width="14.85546875" style="53" customWidth="1"/>
    <col min="9482" max="9482" width="17.28515625" style="53" customWidth="1"/>
    <col min="9483" max="9483" width="15.28515625" style="53" customWidth="1"/>
    <col min="9484" max="9484" width="17.28515625" style="53" customWidth="1"/>
    <col min="9485" max="9485" width="14.5703125" style="53" customWidth="1"/>
    <col min="9486" max="9486" width="16.7109375" style="53" customWidth="1"/>
    <col min="9487" max="9732" width="9.140625" style="53"/>
    <col min="9733" max="9733" width="5.42578125" style="53" customWidth="1"/>
    <col min="9734" max="9734" width="40.7109375" style="53" customWidth="1"/>
    <col min="9735" max="9735" width="9.28515625" style="53" customWidth="1"/>
    <col min="9736" max="9736" width="17.28515625" style="53" customWidth="1"/>
    <col min="9737" max="9737" width="14.85546875" style="53" customWidth="1"/>
    <col min="9738" max="9738" width="17.28515625" style="53" customWidth="1"/>
    <col min="9739" max="9739" width="15.28515625" style="53" customWidth="1"/>
    <col min="9740" max="9740" width="17.28515625" style="53" customWidth="1"/>
    <col min="9741" max="9741" width="14.5703125" style="53" customWidth="1"/>
    <col min="9742" max="9742" width="16.7109375" style="53" customWidth="1"/>
    <col min="9743" max="9988" width="9.140625" style="53"/>
    <col min="9989" max="9989" width="5.42578125" style="53" customWidth="1"/>
    <col min="9990" max="9990" width="40.7109375" style="53" customWidth="1"/>
    <col min="9991" max="9991" width="9.28515625" style="53" customWidth="1"/>
    <col min="9992" max="9992" width="17.28515625" style="53" customWidth="1"/>
    <col min="9993" max="9993" width="14.85546875" style="53" customWidth="1"/>
    <col min="9994" max="9994" width="17.28515625" style="53" customWidth="1"/>
    <col min="9995" max="9995" width="15.28515625" style="53" customWidth="1"/>
    <col min="9996" max="9996" width="17.28515625" style="53" customWidth="1"/>
    <col min="9997" max="9997" width="14.5703125" style="53" customWidth="1"/>
    <col min="9998" max="9998" width="16.7109375" style="53" customWidth="1"/>
    <col min="9999" max="10244" width="9.140625" style="53"/>
    <col min="10245" max="10245" width="5.42578125" style="53" customWidth="1"/>
    <col min="10246" max="10246" width="40.7109375" style="53" customWidth="1"/>
    <col min="10247" max="10247" width="9.28515625" style="53" customWidth="1"/>
    <col min="10248" max="10248" width="17.28515625" style="53" customWidth="1"/>
    <col min="10249" max="10249" width="14.85546875" style="53" customWidth="1"/>
    <col min="10250" max="10250" width="17.28515625" style="53" customWidth="1"/>
    <col min="10251" max="10251" width="15.28515625" style="53" customWidth="1"/>
    <col min="10252" max="10252" width="17.28515625" style="53" customWidth="1"/>
    <col min="10253" max="10253" width="14.5703125" style="53" customWidth="1"/>
    <col min="10254" max="10254" width="16.7109375" style="53" customWidth="1"/>
    <col min="10255" max="10500" width="9.140625" style="53"/>
    <col min="10501" max="10501" width="5.42578125" style="53" customWidth="1"/>
    <col min="10502" max="10502" width="40.7109375" style="53" customWidth="1"/>
    <col min="10503" max="10503" width="9.28515625" style="53" customWidth="1"/>
    <col min="10504" max="10504" width="17.28515625" style="53" customWidth="1"/>
    <col min="10505" max="10505" width="14.85546875" style="53" customWidth="1"/>
    <col min="10506" max="10506" width="17.28515625" style="53" customWidth="1"/>
    <col min="10507" max="10507" width="15.28515625" style="53" customWidth="1"/>
    <col min="10508" max="10508" width="17.28515625" style="53" customWidth="1"/>
    <col min="10509" max="10509" width="14.5703125" style="53" customWidth="1"/>
    <col min="10510" max="10510" width="16.7109375" style="53" customWidth="1"/>
    <col min="10511" max="10756" width="9.140625" style="53"/>
    <col min="10757" max="10757" width="5.42578125" style="53" customWidth="1"/>
    <col min="10758" max="10758" width="40.7109375" style="53" customWidth="1"/>
    <col min="10759" max="10759" width="9.28515625" style="53" customWidth="1"/>
    <col min="10760" max="10760" width="17.28515625" style="53" customWidth="1"/>
    <col min="10761" max="10761" width="14.85546875" style="53" customWidth="1"/>
    <col min="10762" max="10762" width="17.28515625" style="53" customWidth="1"/>
    <col min="10763" max="10763" width="15.28515625" style="53" customWidth="1"/>
    <col min="10764" max="10764" width="17.28515625" style="53" customWidth="1"/>
    <col min="10765" max="10765" width="14.5703125" style="53" customWidth="1"/>
    <col min="10766" max="10766" width="16.7109375" style="53" customWidth="1"/>
    <col min="10767" max="11012" width="9.140625" style="53"/>
    <col min="11013" max="11013" width="5.42578125" style="53" customWidth="1"/>
    <col min="11014" max="11014" width="40.7109375" style="53" customWidth="1"/>
    <col min="11015" max="11015" width="9.28515625" style="53" customWidth="1"/>
    <col min="11016" max="11016" width="17.28515625" style="53" customWidth="1"/>
    <col min="11017" max="11017" width="14.85546875" style="53" customWidth="1"/>
    <col min="11018" max="11018" width="17.28515625" style="53" customWidth="1"/>
    <col min="11019" max="11019" width="15.28515625" style="53" customWidth="1"/>
    <col min="11020" max="11020" width="17.28515625" style="53" customWidth="1"/>
    <col min="11021" max="11021" width="14.5703125" style="53" customWidth="1"/>
    <col min="11022" max="11022" width="16.7109375" style="53" customWidth="1"/>
    <col min="11023" max="11268" width="9.140625" style="53"/>
    <col min="11269" max="11269" width="5.42578125" style="53" customWidth="1"/>
    <col min="11270" max="11270" width="40.7109375" style="53" customWidth="1"/>
    <col min="11271" max="11271" width="9.28515625" style="53" customWidth="1"/>
    <col min="11272" max="11272" width="17.28515625" style="53" customWidth="1"/>
    <col min="11273" max="11273" width="14.85546875" style="53" customWidth="1"/>
    <col min="11274" max="11274" width="17.28515625" style="53" customWidth="1"/>
    <col min="11275" max="11275" width="15.28515625" style="53" customWidth="1"/>
    <col min="11276" max="11276" width="17.28515625" style="53" customWidth="1"/>
    <col min="11277" max="11277" width="14.5703125" style="53" customWidth="1"/>
    <col min="11278" max="11278" width="16.7109375" style="53" customWidth="1"/>
    <col min="11279" max="11524" width="9.140625" style="53"/>
    <col min="11525" max="11525" width="5.42578125" style="53" customWidth="1"/>
    <col min="11526" max="11526" width="40.7109375" style="53" customWidth="1"/>
    <col min="11527" max="11527" width="9.28515625" style="53" customWidth="1"/>
    <col min="11528" max="11528" width="17.28515625" style="53" customWidth="1"/>
    <col min="11529" max="11529" width="14.85546875" style="53" customWidth="1"/>
    <col min="11530" max="11530" width="17.28515625" style="53" customWidth="1"/>
    <col min="11531" max="11531" width="15.28515625" style="53" customWidth="1"/>
    <col min="11532" max="11532" width="17.28515625" style="53" customWidth="1"/>
    <col min="11533" max="11533" width="14.5703125" style="53" customWidth="1"/>
    <col min="11534" max="11534" width="16.7109375" style="53" customWidth="1"/>
    <col min="11535" max="11780" width="9.140625" style="53"/>
    <col min="11781" max="11781" width="5.42578125" style="53" customWidth="1"/>
    <col min="11782" max="11782" width="40.7109375" style="53" customWidth="1"/>
    <col min="11783" max="11783" width="9.28515625" style="53" customWidth="1"/>
    <col min="11784" max="11784" width="17.28515625" style="53" customWidth="1"/>
    <col min="11785" max="11785" width="14.85546875" style="53" customWidth="1"/>
    <col min="11786" max="11786" width="17.28515625" style="53" customWidth="1"/>
    <col min="11787" max="11787" width="15.28515625" style="53" customWidth="1"/>
    <col min="11788" max="11788" width="17.28515625" style="53" customWidth="1"/>
    <col min="11789" max="11789" width="14.5703125" style="53" customWidth="1"/>
    <col min="11790" max="11790" width="16.7109375" style="53" customWidth="1"/>
    <col min="11791" max="12036" width="9.140625" style="53"/>
    <col min="12037" max="12037" width="5.42578125" style="53" customWidth="1"/>
    <col min="12038" max="12038" width="40.7109375" style="53" customWidth="1"/>
    <col min="12039" max="12039" width="9.28515625" style="53" customWidth="1"/>
    <col min="12040" max="12040" width="17.28515625" style="53" customWidth="1"/>
    <col min="12041" max="12041" width="14.85546875" style="53" customWidth="1"/>
    <col min="12042" max="12042" width="17.28515625" style="53" customWidth="1"/>
    <col min="12043" max="12043" width="15.28515625" style="53" customWidth="1"/>
    <col min="12044" max="12044" width="17.28515625" style="53" customWidth="1"/>
    <col min="12045" max="12045" width="14.5703125" style="53" customWidth="1"/>
    <col min="12046" max="12046" width="16.7109375" style="53" customWidth="1"/>
    <col min="12047" max="12292" width="9.140625" style="53"/>
    <col min="12293" max="12293" width="5.42578125" style="53" customWidth="1"/>
    <col min="12294" max="12294" width="40.7109375" style="53" customWidth="1"/>
    <col min="12295" max="12295" width="9.28515625" style="53" customWidth="1"/>
    <col min="12296" max="12296" width="17.28515625" style="53" customWidth="1"/>
    <col min="12297" max="12297" width="14.85546875" style="53" customWidth="1"/>
    <col min="12298" max="12298" width="17.28515625" style="53" customWidth="1"/>
    <col min="12299" max="12299" width="15.28515625" style="53" customWidth="1"/>
    <col min="12300" max="12300" width="17.28515625" style="53" customWidth="1"/>
    <col min="12301" max="12301" width="14.5703125" style="53" customWidth="1"/>
    <col min="12302" max="12302" width="16.7109375" style="53" customWidth="1"/>
    <col min="12303" max="12548" width="9.140625" style="53"/>
    <col min="12549" max="12549" width="5.42578125" style="53" customWidth="1"/>
    <col min="12550" max="12550" width="40.7109375" style="53" customWidth="1"/>
    <col min="12551" max="12551" width="9.28515625" style="53" customWidth="1"/>
    <col min="12552" max="12552" width="17.28515625" style="53" customWidth="1"/>
    <col min="12553" max="12553" width="14.85546875" style="53" customWidth="1"/>
    <col min="12554" max="12554" width="17.28515625" style="53" customWidth="1"/>
    <col min="12555" max="12555" width="15.28515625" style="53" customWidth="1"/>
    <col min="12556" max="12556" width="17.28515625" style="53" customWidth="1"/>
    <col min="12557" max="12557" width="14.5703125" style="53" customWidth="1"/>
    <col min="12558" max="12558" width="16.7109375" style="53" customWidth="1"/>
    <col min="12559" max="12804" width="9.140625" style="53"/>
    <col min="12805" max="12805" width="5.42578125" style="53" customWidth="1"/>
    <col min="12806" max="12806" width="40.7109375" style="53" customWidth="1"/>
    <col min="12807" max="12807" width="9.28515625" style="53" customWidth="1"/>
    <col min="12808" max="12808" width="17.28515625" style="53" customWidth="1"/>
    <col min="12809" max="12809" width="14.85546875" style="53" customWidth="1"/>
    <col min="12810" max="12810" width="17.28515625" style="53" customWidth="1"/>
    <col min="12811" max="12811" width="15.28515625" style="53" customWidth="1"/>
    <col min="12812" max="12812" width="17.28515625" style="53" customWidth="1"/>
    <col min="12813" max="12813" width="14.5703125" style="53" customWidth="1"/>
    <col min="12814" max="12814" width="16.7109375" style="53" customWidth="1"/>
    <col min="12815" max="13060" width="9.140625" style="53"/>
    <col min="13061" max="13061" width="5.42578125" style="53" customWidth="1"/>
    <col min="13062" max="13062" width="40.7109375" style="53" customWidth="1"/>
    <col min="13063" max="13063" width="9.28515625" style="53" customWidth="1"/>
    <col min="13064" max="13064" width="17.28515625" style="53" customWidth="1"/>
    <col min="13065" max="13065" width="14.85546875" style="53" customWidth="1"/>
    <col min="13066" max="13066" width="17.28515625" style="53" customWidth="1"/>
    <col min="13067" max="13067" width="15.28515625" style="53" customWidth="1"/>
    <col min="13068" max="13068" width="17.28515625" style="53" customWidth="1"/>
    <col min="13069" max="13069" width="14.5703125" style="53" customWidth="1"/>
    <col min="13070" max="13070" width="16.7109375" style="53" customWidth="1"/>
    <col min="13071" max="13316" width="9.140625" style="53"/>
    <col min="13317" max="13317" width="5.42578125" style="53" customWidth="1"/>
    <col min="13318" max="13318" width="40.7109375" style="53" customWidth="1"/>
    <col min="13319" max="13319" width="9.28515625" style="53" customWidth="1"/>
    <col min="13320" max="13320" width="17.28515625" style="53" customWidth="1"/>
    <col min="13321" max="13321" width="14.85546875" style="53" customWidth="1"/>
    <col min="13322" max="13322" width="17.28515625" style="53" customWidth="1"/>
    <col min="13323" max="13323" width="15.28515625" style="53" customWidth="1"/>
    <col min="13324" max="13324" width="17.28515625" style="53" customWidth="1"/>
    <col min="13325" max="13325" width="14.5703125" style="53" customWidth="1"/>
    <col min="13326" max="13326" width="16.7109375" style="53" customWidth="1"/>
    <col min="13327" max="13572" width="9.140625" style="53"/>
    <col min="13573" max="13573" width="5.42578125" style="53" customWidth="1"/>
    <col min="13574" max="13574" width="40.7109375" style="53" customWidth="1"/>
    <col min="13575" max="13575" width="9.28515625" style="53" customWidth="1"/>
    <col min="13576" max="13576" width="17.28515625" style="53" customWidth="1"/>
    <col min="13577" max="13577" width="14.85546875" style="53" customWidth="1"/>
    <col min="13578" max="13578" width="17.28515625" style="53" customWidth="1"/>
    <col min="13579" max="13579" width="15.28515625" style="53" customWidth="1"/>
    <col min="13580" max="13580" width="17.28515625" style="53" customWidth="1"/>
    <col min="13581" max="13581" width="14.5703125" style="53" customWidth="1"/>
    <col min="13582" max="13582" width="16.7109375" style="53" customWidth="1"/>
    <col min="13583" max="13828" width="9.140625" style="53"/>
    <col min="13829" max="13829" width="5.42578125" style="53" customWidth="1"/>
    <col min="13830" max="13830" width="40.7109375" style="53" customWidth="1"/>
    <col min="13831" max="13831" width="9.28515625" style="53" customWidth="1"/>
    <col min="13832" max="13832" width="17.28515625" style="53" customWidth="1"/>
    <col min="13833" max="13833" width="14.85546875" style="53" customWidth="1"/>
    <col min="13834" max="13834" width="17.28515625" style="53" customWidth="1"/>
    <col min="13835" max="13835" width="15.28515625" style="53" customWidth="1"/>
    <col min="13836" max="13836" width="17.28515625" style="53" customWidth="1"/>
    <col min="13837" max="13837" width="14.5703125" style="53" customWidth="1"/>
    <col min="13838" max="13838" width="16.7109375" style="53" customWidth="1"/>
    <col min="13839" max="14084" width="9.140625" style="53"/>
    <col min="14085" max="14085" width="5.42578125" style="53" customWidth="1"/>
    <col min="14086" max="14086" width="40.7109375" style="53" customWidth="1"/>
    <col min="14087" max="14087" width="9.28515625" style="53" customWidth="1"/>
    <col min="14088" max="14088" width="17.28515625" style="53" customWidth="1"/>
    <col min="14089" max="14089" width="14.85546875" style="53" customWidth="1"/>
    <col min="14090" max="14090" width="17.28515625" style="53" customWidth="1"/>
    <col min="14091" max="14091" width="15.28515625" style="53" customWidth="1"/>
    <col min="14092" max="14092" width="17.28515625" style="53" customWidth="1"/>
    <col min="14093" max="14093" width="14.5703125" style="53" customWidth="1"/>
    <col min="14094" max="14094" width="16.7109375" style="53" customWidth="1"/>
    <col min="14095" max="14340" width="9.140625" style="53"/>
    <col min="14341" max="14341" width="5.42578125" style="53" customWidth="1"/>
    <col min="14342" max="14342" width="40.7109375" style="53" customWidth="1"/>
    <col min="14343" max="14343" width="9.28515625" style="53" customWidth="1"/>
    <col min="14344" max="14344" width="17.28515625" style="53" customWidth="1"/>
    <col min="14345" max="14345" width="14.85546875" style="53" customWidth="1"/>
    <col min="14346" max="14346" width="17.28515625" style="53" customWidth="1"/>
    <col min="14347" max="14347" width="15.28515625" style="53" customWidth="1"/>
    <col min="14348" max="14348" width="17.28515625" style="53" customWidth="1"/>
    <col min="14349" max="14349" width="14.5703125" style="53" customWidth="1"/>
    <col min="14350" max="14350" width="16.7109375" style="53" customWidth="1"/>
    <col min="14351" max="14596" width="9.140625" style="53"/>
    <col min="14597" max="14597" width="5.42578125" style="53" customWidth="1"/>
    <col min="14598" max="14598" width="40.7109375" style="53" customWidth="1"/>
    <col min="14599" max="14599" width="9.28515625" style="53" customWidth="1"/>
    <col min="14600" max="14600" width="17.28515625" style="53" customWidth="1"/>
    <col min="14601" max="14601" width="14.85546875" style="53" customWidth="1"/>
    <col min="14602" max="14602" width="17.28515625" style="53" customWidth="1"/>
    <col min="14603" max="14603" width="15.28515625" style="53" customWidth="1"/>
    <col min="14604" max="14604" width="17.28515625" style="53" customWidth="1"/>
    <col min="14605" max="14605" width="14.5703125" style="53" customWidth="1"/>
    <col min="14606" max="14606" width="16.7109375" style="53" customWidth="1"/>
    <col min="14607" max="14852" width="9.140625" style="53"/>
    <col min="14853" max="14853" width="5.42578125" style="53" customWidth="1"/>
    <col min="14854" max="14854" width="40.7109375" style="53" customWidth="1"/>
    <col min="14855" max="14855" width="9.28515625" style="53" customWidth="1"/>
    <col min="14856" max="14856" width="17.28515625" style="53" customWidth="1"/>
    <col min="14857" max="14857" width="14.85546875" style="53" customWidth="1"/>
    <col min="14858" max="14858" width="17.28515625" style="53" customWidth="1"/>
    <col min="14859" max="14859" width="15.28515625" style="53" customWidth="1"/>
    <col min="14860" max="14860" width="17.28515625" style="53" customWidth="1"/>
    <col min="14861" max="14861" width="14.5703125" style="53" customWidth="1"/>
    <col min="14862" max="14862" width="16.7109375" style="53" customWidth="1"/>
    <col min="14863" max="15108" width="9.140625" style="53"/>
    <col min="15109" max="15109" width="5.42578125" style="53" customWidth="1"/>
    <col min="15110" max="15110" width="40.7109375" style="53" customWidth="1"/>
    <col min="15111" max="15111" width="9.28515625" style="53" customWidth="1"/>
    <col min="15112" max="15112" width="17.28515625" style="53" customWidth="1"/>
    <col min="15113" max="15113" width="14.85546875" style="53" customWidth="1"/>
    <col min="15114" max="15114" width="17.28515625" style="53" customWidth="1"/>
    <col min="15115" max="15115" width="15.28515625" style="53" customWidth="1"/>
    <col min="15116" max="15116" width="17.28515625" style="53" customWidth="1"/>
    <col min="15117" max="15117" width="14.5703125" style="53" customWidth="1"/>
    <col min="15118" max="15118" width="16.7109375" style="53" customWidth="1"/>
    <col min="15119" max="15364" width="9.140625" style="53"/>
    <col min="15365" max="15365" width="5.42578125" style="53" customWidth="1"/>
    <col min="15366" max="15366" width="40.7109375" style="53" customWidth="1"/>
    <col min="15367" max="15367" width="9.28515625" style="53" customWidth="1"/>
    <col min="15368" max="15368" width="17.28515625" style="53" customWidth="1"/>
    <col min="15369" max="15369" width="14.85546875" style="53" customWidth="1"/>
    <col min="15370" max="15370" width="17.28515625" style="53" customWidth="1"/>
    <col min="15371" max="15371" width="15.28515625" style="53" customWidth="1"/>
    <col min="15372" max="15372" width="17.28515625" style="53" customWidth="1"/>
    <col min="15373" max="15373" width="14.5703125" style="53" customWidth="1"/>
    <col min="15374" max="15374" width="16.7109375" style="53" customWidth="1"/>
    <col min="15375" max="15620" width="9.140625" style="53"/>
    <col min="15621" max="15621" width="5.42578125" style="53" customWidth="1"/>
    <col min="15622" max="15622" width="40.7109375" style="53" customWidth="1"/>
    <col min="15623" max="15623" width="9.28515625" style="53" customWidth="1"/>
    <col min="15624" max="15624" width="17.28515625" style="53" customWidth="1"/>
    <col min="15625" max="15625" width="14.85546875" style="53" customWidth="1"/>
    <col min="15626" max="15626" width="17.28515625" style="53" customWidth="1"/>
    <col min="15627" max="15627" width="15.28515625" style="53" customWidth="1"/>
    <col min="15628" max="15628" width="17.28515625" style="53" customWidth="1"/>
    <col min="15629" max="15629" width="14.5703125" style="53" customWidth="1"/>
    <col min="15630" max="15630" width="16.7109375" style="53" customWidth="1"/>
    <col min="15631" max="15876" width="9.140625" style="53"/>
    <col min="15877" max="15877" width="5.42578125" style="53" customWidth="1"/>
    <col min="15878" max="15878" width="40.7109375" style="53" customWidth="1"/>
    <col min="15879" max="15879" width="9.28515625" style="53" customWidth="1"/>
    <col min="15880" max="15880" width="17.28515625" style="53" customWidth="1"/>
    <col min="15881" max="15881" width="14.85546875" style="53" customWidth="1"/>
    <col min="15882" max="15882" width="17.28515625" style="53" customWidth="1"/>
    <col min="15883" max="15883" width="15.28515625" style="53" customWidth="1"/>
    <col min="15884" max="15884" width="17.28515625" style="53" customWidth="1"/>
    <col min="15885" max="15885" width="14.5703125" style="53" customWidth="1"/>
    <col min="15886" max="15886" width="16.7109375" style="53" customWidth="1"/>
    <col min="15887" max="16132" width="9.140625" style="53"/>
    <col min="16133" max="16133" width="5.42578125" style="53" customWidth="1"/>
    <col min="16134" max="16134" width="40.7109375" style="53" customWidth="1"/>
    <col min="16135" max="16135" width="9.28515625" style="53" customWidth="1"/>
    <col min="16136" max="16136" width="17.28515625" style="53" customWidth="1"/>
    <col min="16137" max="16137" width="14.85546875" style="53" customWidth="1"/>
    <col min="16138" max="16138" width="17.28515625" style="53" customWidth="1"/>
    <col min="16139" max="16139" width="15.28515625" style="53" customWidth="1"/>
    <col min="16140" max="16140" width="17.28515625" style="53" customWidth="1"/>
    <col min="16141" max="16141" width="14.5703125" style="53" customWidth="1"/>
    <col min="16142" max="16142" width="16.7109375" style="53" customWidth="1"/>
    <col min="16143" max="16384" width="9.140625" style="53"/>
  </cols>
  <sheetData>
    <row r="5" spans="1:14" ht="18" customHeight="1">
      <c r="B5" s="171" t="s">
        <v>68</v>
      </c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31"/>
      <c r="N5" s="131"/>
    </row>
    <row r="6" spans="1:14" ht="49.5" customHeight="1"/>
    <row r="7" spans="1:14" s="51" customFormat="1" ht="18" customHeight="1">
      <c r="A7" s="50" t="s">
        <v>13</v>
      </c>
      <c r="C7" s="50" t="s">
        <v>43</v>
      </c>
      <c r="G7" s="52"/>
      <c r="H7" s="52"/>
      <c r="I7" s="52"/>
      <c r="J7" s="52"/>
      <c r="K7" s="52"/>
      <c r="L7" s="52"/>
      <c r="M7" s="52"/>
      <c r="N7" s="52"/>
    </row>
    <row r="8" spans="1:14" ht="5.25" customHeight="1"/>
    <row r="9" spans="1:14" ht="13.5" customHeight="1">
      <c r="A9" s="179" t="s">
        <v>44</v>
      </c>
      <c r="B9" s="180"/>
      <c r="C9" s="180"/>
      <c r="D9" s="180"/>
      <c r="I9" s="55"/>
      <c r="J9" s="121" t="s">
        <v>45</v>
      </c>
      <c r="K9" s="122"/>
      <c r="L9" s="123"/>
      <c r="N9" s="56"/>
    </row>
    <row r="10" spans="1:14" ht="13.5" customHeight="1">
      <c r="A10" s="181" t="s">
        <v>46</v>
      </c>
      <c r="B10" s="181"/>
      <c r="C10" s="181"/>
      <c r="D10" s="181"/>
      <c r="I10" s="106"/>
      <c r="J10" s="121" t="s">
        <v>14</v>
      </c>
      <c r="K10" s="122"/>
      <c r="L10" s="123"/>
      <c r="N10" s="106"/>
    </row>
    <row r="11" spans="1:14" ht="5.25" customHeight="1">
      <c r="J11" s="57"/>
      <c r="L11" s="124"/>
    </row>
    <row r="12" spans="1:14" ht="12.75" customHeight="1">
      <c r="A12" s="58" t="s">
        <v>47</v>
      </c>
      <c r="B12" s="59"/>
      <c r="C12" s="60"/>
      <c r="D12" s="61"/>
      <c r="E12" s="62"/>
      <c r="H12" s="66"/>
      <c r="I12" s="66"/>
      <c r="J12" s="127" t="s">
        <v>15</v>
      </c>
      <c r="K12" s="63"/>
      <c r="L12" s="129"/>
      <c r="N12" s="64" t="s">
        <v>48</v>
      </c>
    </row>
    <row r="13" spans="1:14" ht="12.75" customHeight="1">
      <c r="A13" s="65"/>
      <c r="B13" s="177" t="s">
        <v>26</v>
      </c>
      <c r="C13" s="177"/>
      <c r="D13" s="178"/>
      <c r="E13" s="66"/>
      <c r="H13" s="66"/>
      <c r="I13" s="70"/>
      <c r="J13" s="128" t="s">
        <v>49</v>
      </c>
      <c r="K13" s="67"/>
      <c r="L13" s="130"/>
      <c r="N13" s="107">
        <v>43344</v>
      </c>
    </row>
    <row r="14" spans="1:14" ht="18" customHeight="1">
      <c r="A14" s="68"/>
      <c r="B14" s="66"/>
      <c r="C14" s="62"/>
      <c r="D14" s="62"/>
      <c r="E14" s="62"/>
      <c r="H14" s="66"/>
      <c r="I14" s="70"/>
      <c r="J14" s="125" t="s">
        <v>42</v>
      </c>
      <c r="K14" s="69"/>
      <c r="L14" s="126"/>
      <c r="N14" s="70"/>
    </row>
    <row r="15" spans="1:14" ht="6.75" customHeight="1">
      <c r="L15" s="125"/>
    </row>
    <row r="16" spans="1:14" ht="18" customHeight="1">
      <c r="A16" s="71" t="s">
        <v>3</v>
      </c>
      <c r="B16" s="108" t="s">
        <v>16</v>
      </c>
      <c r="C16" s="61" t="s">
        <v>17</v>
      </c>
      <c r="D16" s="109" t="s">
        <v>50</v>
      </c>
      <c r="E16" s="72"/>
      <c r="F16" s="109" t="s">
        <v>51</v>
      </c>
      <c r="G16" s="73"/>
      <c r="H16" s="109" t="s">
        <v>52</v>
      </c>
      <c r="I16" s="73"/>
      <c r="J16" s="109" t="s">
        <v>78</v>
      </c>
      <c r="K16" s="73"/>
      <c r="L16" s="109" t="s">
        <v>79</v>
      </c>
      <c r="M16" s="73"/>
      <c r="N16" s="184" t="s">
        <v>5</v>
      </c>
    </row>
    <row r="17" spans="1:17" ht="18" customHeight="1">
      <c r="A17" s="74"/>
      <c r="B17" s="75"/>
      <c r="C17" s="76"/>
      <c r="D17" s="187" t="s">
        <v>80</v>
      </c>
      <c r="E17" s="188"/>
      <c r="F17" s="187" t="s">
        <v>86</v>
      </c>
      <c r="G17" s="188"/>
      <c r="H17" s="187" t="s">
        <v>86</v>
      </c>
      <c r="I17" s="188"/>
      <c r="J17" s="187" t="s">
        <v>86</v>
      </c>
      <c r="K17" s="188"/>
      <c r="L17" s="187" t="s">
        <v>86</v>
      </c>
      <c r="M17" s="188"/>
      <c r="N17" s="185"/>
    </row>
    <row r="18" spans="1:17" ht="60" customHeight="1">
      <c r="A18" s="77" t="s">
        <v>53</v>
      </c>
      <c r="B18" s="78" t="s">
        <v>53</v>
      </c>
      <c r="C18" s="79" t="s">
        <v>53</v>
      </c>
      <c r="D18" s="110" t="s">
        <v>54</v>
      </c>
      <c r="E18" s="111" t="s">
        <v>81</v>
      </c>
      <c r="F18" s="112" t="s">
        <v>69</v>
      </c>
      <c r="G18" s="112" t="s">
        <v>83</v>
      </c>
      <c r="H18" s="112" t="s">
        <v>69</v>
      </c>
      <c r="I18" s="112" t="s">
        <v>84</v>
      </c>
      <c r="J18" s="112" t="s">
        <v>69</v>
      </c>
      <c r="K18" s="112" t="s">
        <v>85</v>
      </c>
      <c r="L18" s="112" t="s">
        <v>69</v>
      </c>
      <c r="M18" s="112" t="s">
        <v>85</v>
      </c>
      <c r="N18" s="186"/>
      <c r="P18" s="80"/>
    </row>
    <row r="19" spans="1:17" ht="15.75">
      <c r="A19" s="182">
        <v>1</v>
      </c>
      <c r="B19" s="195" t="str">
        <f>'Planilha Orçamentária'!C16</f>
        <v>Placa de obra</v>
      </c>
      <c r="C19" s="81" t="s">
        <v>7</v>
      </c>
      <c r="D19" s="174">
        <f>'Planilha Orçamentária'!E17</f>
        <v>2.5</v>
      </c>
      <c r="E19" s="175"/>
      <c r="F19" s="174">
        <v>0</v>
      </c>
      <c r="G19" s="175"/>
      <c r="H19" s="174">
        <v>0</v>
      </c>
      <c r="I19" s="175"/>
      <c r="J19" s="174">
        <v>0</v>
      </c>
      <c r="K19" s="175"/>
      <c r="L19" s="174">
        <v>0</v>
      </c>
      <c r="M19" s="175"/>
      <c r="N19" s="82">
        <f>SUM(D19:I19)</f>
        <v>2.5</v>
      </c>
    </row>
    <row r="20" spans="1:17" ht="15.75">
      <c r="A20" s="183" t="s">
        <v>53</v>
      </c>
      <c r="B20" s="196"/>
      <c r="C20" s="91" t="s">
        <v>18</v>
      </c>
      <c r="D20" s="172">
        <f>'Planilha Orçamentária'!I18</f>
        <v>1028.95</v>
      </c>
      <c r="E20" s="173"/>
      <c r="F20" s="172">
        <v>0</v>
      </c>
      <c r="G20" s="173"/>
      <c r="H20" s="172">
        <v>0</v>
      </c>
      <c r="I20" s="173"/>
      <c r="J20" s="172">
        <v>0</v>
      </c>
      <c r="K20" s="173"/>
      <c r="L20" s="172">
        <v>0</v>
      </c>
      <c r="M20" s="173"/>
      <c r="N20" s="82">
        <f>'Planilha Orçamentária'!I18</f>
        <v>1028.95</v>
      </c>
    </row>
    <row r="21" spans="1:17" ht="15.75">
      <c r="A21" s="182" t="s">
        <v>87</v>
      </c>
      <c r="B21" s="193" t="s">
        <v>21</v>
      </c>
      <c r="C21" s="81" t="s">
        <v>7</v>
      </c>
      <c r="D21" s="174" t="e">
        <f>D22/'Planilha Orçamentária'!#REF!</f>
        <v>#REF!</v>
      </c>
      <c r="E21" s="175"/>
      <c r="F21" s="174" t="e">
        <f>F22/'Planilha Orçamentária'!#REF!</f>
        <v>#REF!</v>
      </c>
      <c r="G21" s="175"/>
      <c r="H21" s="174" t="e">
        <f>F21</f>
        <v>#REF!</v>
      </c>
      <c r="I21" s="176"/>
      <c r="J21" s="174" t="e">
        <f>F21</f>
        <v>#REF!</v>
      </c>
      <c r="K21" s="176"/>
      <c r="L21" s="174" t="e">
        <f>L22/'Planilha Orçamentária'!#REF!</f>
        <v>#REF!</v>
      </c>
      <c r="M21" s="176"/>
      <c r="N21" s="82">
        <f>'Planilha Orçamentária'!E21</f>
        <v>21254.3</v>
      </c>
    </row>
    <row r="22" spans="1:17" ht="15.75">
      <c r="A22" s="183"/>
      <c r="B22" s="197"/>
      <c r="C22" s="91" t="s">
        <v>18</v>
      </c>
      <c r="D22" s="172">
        <f>D28-D20</f>
        <v>197819.66999999998</v>
      </c>
      <c r="E22" s="173"/>
      <c r="F22" s="172">
        <f>D22</f>
        <v>197819.66999999998</v>
      </c>
      <c r="G22" s="173"/>
      <c r="H22" s="172">
        <f>F22</f>
        <v>197819.66999999998</v>
      </c>
      <c r="I22" s="173"/>
      <c r="J22" s="172">
        <f>F22</f>
        <v>197819.66999999998</v>
      </c>
      <c r="K22" s="173"/>
      <c r="L22" s="172">
        <f>(N22-(D22+F22+H22+J22))</f>
        <v>195760.71000000008</v>
      </c>
      <c r="M22" s="173"/>
      <c r="N22" s="82">
        <f>'Planilha Orçamentária'!I24</f>
        <v>987039.39</v>
      </c>
    </row>
    <row r="23" spans="1:17" ht="15.75">
      <c r="A23" s="182" t="s">
        <v>88</v>
      </c>
      <c r="B23" s="193" t="s">
        <v>70</v>
      </c>
      <c r="C23" s="81" t="s">
        <v>7</v>
      </c>
      <c r="D23" s="174">
        <v>0</v>
      </c>
      <c r="E23" s="175"/>
      <c r="F23" s="174">
        <v>0</v>
      </c>
      <c r="G23" s="176"/>
      <c r="H23" s="174">
        <v>0</v>
      </c>
      <c r="I23" s="176"/>
      <c r="J23" s="174">
        <v>0</v>
      </c>
      <c r="K23" s="176"/>
      <c r="L23" s="174">
        <f>N23</f>
        <v>21254.3</v>
      </c>
      <c r="M23" s="176"/>
      <c r="N23" s="82">
        <f>'Planilha Orçamentária'!E21</f>
        <v>21254.3</v>
      </c>
    </row>
    <row r="24" spans="1:17" ht="16.5" thickBot="1">
      <c r="A24" s="183"/>
      <c r="B24" s="194"/>
      <c r="C24" s="91" t="s">
        <v>18</v>
      </c>
      <c r="D24" s="172">
        <v>0</v>
      </c>
      <c r="E24" s="173"/>
      <c r="F24" s="172">
        <v>0</v>
      </c>
      <c r="G24" s="173"/>
      <c r="H24" s="172">
        <v>0</v>
      </c>
      <c r="I24" s="173"/>
      <c r="J24" s="172"/>
      <c r="K24" s="173"/>
      <c r="L24" s="172">
        <f>N24</f>
        <v>6174.7599999999993</v>
      </c>
      <c r="M24" s="173"/>
      <c r="N24" s="82">
        <f>'Planilha Orçamentária'!I32</f>
        <v>6174.7599999999993</v>
      </c>
    </row>
    <row r="25" spans="1:17" ht="6.75" customHeight="1" thickBot="1">
      <c r="A25" s="83"/>
      <c r="B25" s="84"/>
      <c r="C25" s="85"/>
      <c r="D25" s="86"/>
      <c r="E25" s="86"/>
      <c r="F25" s="87"/>
      <c r="G25" s="88"/>
      <c r="H25" s="87"/>
      <c r="I25" s="88"/>
      <c r="J25" s="87"/>
      <c r="K25" s="88"/>
      <c r="L25" s="87"/>
      <c r="M25" s="88"/>
      <c r="N25" s="89"/>
    </row>
    <row r="26" spans="1:17" ht="14.25" customHeight="1">
      <c r="A26" s="92" t="s">
        <v>19</v>
      </c>
      <c r="B26" s="90"/>
      <c r="C26" s="91"/>
      <c r="D26" s="169">
        <f>N26*20%</f>
        <v>1000000</v>
      </c>
      <c r="E26" s="170"/>
      <c r="F26" s="169">
        <f>($N$26-$D$26)/4</f>
        <v>1000000</v>
      </c>
      <c r="G26" s="170"/>
      <c r="H26" s="169">
        <f>($N$26-$D$26)/4</f>
        <v>1000000</v>
      </c>
      <c r="I26" s="170"/>
      <c r="J26" s="169">
        <f>($N$26-$D$26)/4</f>
        <v>1000000</v>
      </c>
      <c r="K26" s="170"/>
      <c r="L26" s="169">
        <f>($N$26-$D$26)/4</f>
        <v>1000000</v>
      </c>
      <c r="M26" s="170"/>
      <c r="N26" s="93">
        <v>5000000</v>
      </c>
      <c r="Q26" s="117"/>
    </row>
    <row r="27" spans="1:17" ht="17.25" customHeight="1">
      <c r="A27" s="92" t="s">
        <v>55</v>
      </c>
      <c r="B27" s="90"/>
      <c r="C27" s="91"/>
      <c r="D27" s="169">
        <f>$N$27*20%</f>
        <v>-801151.38</v>
      </c>
      <c r="E27" s="170"/>
      <c r="F27" s="169">
        <f>F22-F26</f>
        <v>-802180.33000000007</v>
      </c>
      <c r="G27" s="170"/>
      <c r="H27" s="169">
        <f>F27</f>
        <v>-802180.33000000007</v>
      </c>
      <c r="I27" s="170"/>
      <c r="J27" s="169">
        <f>F27</f>
        <v>-802180.33000000007</v>
      </c>
      <c r="K27" s="170"/>
      <c r="L27" s="169">
        <f>SUM(L22+L24)-L26</f>
        <v>-798064.52999999991</v>
      </c>
      <c r="M27" s="170"/>
      <c r="N27" s="93">
        <f>N28-N26</f>
        <v>-4005756.9</v>
      </c>
    </row>
    <row r="28" spans="1:17" s="94" customFormat="1" ht="15.75" customHeight="1">
      <c r="A28" s="92" t="s">
        <v>56</v>
      </c>
      <c r="B28" s="90"/>
      <c r="C28" s="91"/>
      <c r="D28" s="169">
        <f>SUM(D26:E27)</f>
        <v>198848.62</v>
      </c>
      <c r="E28" s="170"/>
      <c r="F28" s="169">
        <f>SUM(F26:G27)</f>
        <v>197819.66999999993</v>
      </c>
      <c r="G28" s="170"/>
      <c r="H28" s="169">
        <f>SUM(H26:I27)</f>
        <v>197819.66999999993</v>
      </c>
      <c r="I28" s="170"/>
      <c r="J28" s="169">
        <f>SUM(J26:K27)</f>
        <v>197819.66999999993</v>
      </c>
      <c r="K28" s="170"/>
      <c r="L28" s="169">
        <f>SUM(L26:M27)</f>
        <v>201935.47000000009</v>
      </c>
      <c r="M28" s="170"/>
      <c r="N28" s="93">
        <f>'Planilha Orçamentária'!I35</f>
        <v>994243.1</v>
      </c>
      <c r="Q28" s="118">
        <f>N27/N28</f>
        <v>-4.0289511689847286</v>
      </c>
    </row>
    <row r="29" spans="1:17" s="94" customFormat="1" ht="4.5" customHeight="1">
      <c r="A29" s="113"/>
      <c r="B29" s="114"/>
      <c r="C29" s="115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</row>
    <row r="30" spans="1:17" ht="9" customHeight="1">
      <c r="F30" s="51"/>
      <c r="G30" s="51"/>
      <c r="H30" s="51"/>
      <c r="I30" s="51"/>
      <c r="J30" s="51"/>
      <c r="K30" s="51"/>
      <c r="L30" s="51"/>
      <c r="M30" s="51"/>
      <c r="N30" s="51"/>
    </row>
    <row r="31" spans="1:17" ht="9" customHeight="1">
      <c r="F31" s="51"/>
      <c r="G31" s="51"/>
      <c r="H31" s="51"/>
      <c r="I31" s="51"/>
      <c r="J31" s="51"/>
      <c r="K31" s="51"/>
      <c r="L31" s="51"/>
      <c r="M31" s="51"/>
      <c r="N31" s="51"/>
    </row>
    <row r="32" spans="1:17" ht="28.5" customHeight="1">
      <c r="F32" s="51"/>
      <c r="G32" s="191" t="s">
        <v>82</v>
      </c>
      <c r="H32" s="191"/>
      <c r="I32" s="191"/>
      <c r="J32" s="191"/>
      <c r="K32" s="191"/>
      <c r="L32" s="191"/>
      <c r="M32" s="191"/>
      <c r="N32" s="191"/>
    </row>
    <row r="33" spans="1:6" ht="56.25" customHeight="1">
      <c r="A33" s="190"/>
      <c r="B33" s="190"/>
      <c r="C33" s="95"/>
      <c r="D33" s="95"/>
      <c r="E33" s="95"/>
      <c r="F33" s="96"/>
    </row>
    <row r="34" spans="1:6" ht="20.25" customHeight="1">
      <c r="A34" s="192"/>
      <c r="B34" s="192"/>
      <c r="C34" s="97"/>
      <c r="D34" s="97"/>
      <c r="E34" s="97"/>
      <c r="F34" s="96"/>
    </row>
    <row r="35" spans="1:6" ht="14.25" customHeight="1">
      <c r="A35" s="189"/>
      <c r="B35" s="189"/>
      <c r="C35" s="95" t="s">
        <v>53</v>
      </c>
      <c r="D35" s="95"/>
      <c r="E35" s="95"/>
    </row>
    <row r="36" spans="1:6" ht="14.25" customHeight="1">
      <c r="B36" s="98"/>
      <c r="C36" s="95"/>
      <c r="D36" s="95"/>
      <c r="E36" s="95"/>
    </row>
    <row r="37" spans="1:6" ht="14.25" customHeight="1">
      <c r="B37" s="98"/>
      <c r="C37" s="95"/>
      <c r="D37" s="95"/>
      <c r="E37" s="95"/>
    </row>
    <row r="38" spans="1:6" ht="14.25" customHeight="1">
      <c r="B38" s="98"/>
      <c r="C38" s="95"/>
      <c r="D38" s="95"/>
      <c r="E38" s="95"/>
    </row>
    <row r="39" spans="1:6" ht="17.25" customHeight="1" thickBot="1">
      <c r="A39" s="53" t="s">
        <v>57</v>
      </c>
    </row>
    <row r="40" spans="1:6" ht="18" customHeight="1" thickTop="1">
      <c r="B40" s="99" t="s">
        <v>58</v>
      </c>
      <c r="C40" s="100"/>
    </row>
    <row r="41" spans="1:6" ht="18" customHeight="1">
      <c r="B41" s="101" t="s">
        <v>59</v>
      </c>
      <c r="C41" s="102"/>
    </row>
    <row r="42" spans="1:6" ht="18" customHeight="1">
      <c r="B42" s="101" t="s">
        <v>60</v>
      </c>
      <c r="C42" s="102"/>
    </row>
    <row r="43" spans="1:6" ht="5.25" customHeight="1">
      <c r="A43" s="51"/>
      <c r="B43" s="103"/>
      <c r="C43" s="102"/>
    </row>
    <row r="44" spans="1:6" ht="18" customHeight="1" thickBot="1">
      <c r="A44" s="51"/>
      <c r="B44" s="104" t="s">
        <v>61</v>
      </c>
      <c r="C44" s="105"/>
    </row>
    <row r="45" spans="1:6" ht="18" customHeight="1" thickTop="1"/>
    <row r="46" spans="1:6" ht="18" customHeight="1">
      <c r="B46" s="53" t="s">
        <v>62</v>
      </c>
    </row>
    <row r="47" spans="1:6" ht="18" customHeight="1">
      <c r="B47" s="53" t="s">
        <v>63</v>
      </c>
    </row>
    <row r="48" spans="1:6" ht="18" customHeight="1">
      <c r="B48" s="53" t="s">
        <v>64</v>
      </c>
    </row>
    <row r="50" spans="2:2" ht="18" customHeight="1">
      <c r="B50" s="53" t="s">
        <v>65</v>
      </c>
    </row>
    <row r="51" spans="2:2" ht="18" customHeight="1">
      <c r="B51" s="53" t="s">
        <v>63</v>
      </c>
    </row>
    <row r="52" spans="2:2" ht="18" customHeight="1">
      <c r="B52" s="53" t="s">
        <v>66</v>
      </c>
    </row>
    <row r="53" spans="2:2" ht="18" customHeight="1">
      <c r="B53" s="53" t="s">
        <v>67</v>
      </c>
    </row>
  </sheetData>
  <mergeCells count="65">
    <mergeCell ref="L20:M20"/>
    <mergeCell ref="L21:M21"/>
    <mergeCell ref="L22:M22"/>
    <mergeCell ref="D17:E17"/>
    <mergeCell ref="F17:G17"/>
    <mergeCell ref="H17:I17"/>
    <mergeCell ref="B23:B24"/>
    <mergeCell ref="D23:E23"/>
    <mergeCell ref="B19:B20"/>
    <mergeCell ref="F23:G23"/>
    <mergeCell ref="H23:I23"/>
    <mergeCell ref="D24:E24"/>
    <mergeCell ref="F24:G24"/>
    <mergeCell ref="D19:E19"/>
    <mergeCell ref="F19:G19"/>
    <mergeCell ref="H19:I19"/>
    <mergeCell ref="D20:E20"/>
    <mergeCell ref="B21:B22"/>
    <mergeCell ref="A35:B35"/>
    <mergeCell ref="A33:B33"/>
    <mergeCell ref="D28:E28"/>
    <mergeCell ref="F28:G28"/>
    <mergeCell ref="G32:N32"/>
    <mergeCell ref="H28:I28"/>
    <mergeCell ref="L28:M28"/>
    <mergeCell ref="J28:K28"/>
    <mergeCell ref="A34:B34"/>
    <mergeCell ref="L27:M27"/>
    <mergeCell ref="J23:K23"/>
    <mergeCell ref="J24:K24"/>
    <mergeCell ref="J26:K26"/>
    <mergeCell ref="N16:N18"/>
    <mergeCell ref="J17:K17"/>
    <mergeCell ref="J20:K20"/>
    <mergeCell ref="J21:K21"/>
    <mergeCell ref="J22:K22"/>
    <mergeCell ref="J19:K19"/>
    <mergeCell ref="J27:K27"/>
    <mergeCell ref="L23:M23"/>
    <mergeCell ref="L24:M24"/>
    <mergeCell ref="L26:M26"/>
    <mergeCell ref="L17:M17"/>
    <mergeCell ref="L19:M19"/>
    <mergeCell ref="B5:L5"/>
    <mergeCell ref="H24:I24"/>
    <mergeCell ref="D21:E21"/>
    <mergeCell ref="F21:G21"/>
    <mergeCell ref="H21:I21"/>
    <mergeCell ref="D22:E22"/>
    <mergeCell ref="F22:G22"/>
    <mergeCell ref="B13:D13"/>
    <mergeCell ref="F20:G20"/>
    <mergeCell ref="H20:I20"/>
    <mergeCell ref="A9:D9"/>
    <mergeCell ref="A10:D10"/>
    <mergeCell ref="A19:A20"/>
    <mergeCell ref="A21:A22"/>
    <mergeCell ref="A23:A24"/>
    <mergeCell ref="H22:I22"/>
    <mergeCell ref="D26:E26"/>
    <mergeCell ref="F26:G26"/>
    <mergeCell ref="H26:I26"/>
    <mergeCell ref="D27:E27"/>
    <mergeCell ref="F27:G27"/>
    <mergeCell ref="H27:I27"/>
  </mergeCells>
  <pageMargins left="0.511811024" right="0.511811024" top="0.78740157499999996" bottom="0.78740157499999996" header="0.31496062000000002" footer="0.31496062000000002"/>
  <pageSetup paperSize="9" scale="62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58333-9D4B-4ADC-B812-0A7892622E67}">
  <sheetPr>
    <pageSetUpPr fitToPage="1"/>
  </sheetPr>
  <dimension ref="A1:M26"/>
  <sheetViews>
    <sheetView workbookViewId="0">
      <selection activeCell="J15" sqref="J15"/>
    </sheetView>
  </sheetViews>
  <sheetFormatPr defaultRowHeight="15"/>
  <cols>
    <col min="2" max="2" width="28.42578125" customWidth="1"/>
    <col min="3" max="3" width="14.140625" customWidth="1"/>
    <col min="4" max="4" width="9.140625" customWidth="1"/>
    <col min="5" max="5" width="15.7109375" customWidth="1"/>
    <col min="6" max="6" width="12.7109375" customWidth="1"/>
    <col min="7" max="7" width="15.7109375" customWidth="1"/>
    <col min="8" max="8" width="12.7109375" customWidth="1"/>
    <col min="9" max="10" width="15.85546875" customWidth="1"/>
  </cols>
  <sheetData>
    <row r="1" spans="1:10" ht="18">
      <c r="A1" s="198" t="s">
        <v>111</v>
      </c>
      <c r="B1" s="199"/>
      <c r="C1" s="199"/>
      <c r="D1" s="199"/>
      <c r="E1" s="199"/>
      <c r="F1" s="199"/>
      <c r="G1" s="199"/>
      <c r="H1" s="199"/>
      <c r="I1" s="199"/>
      <c r="J1" s="200"/>
    </row>
    <row r="2" spans="1:10">
      <c r="A2" s="201"/>
      <c r="B2" s="201"/>
      <c r="C2" s="202"/>
      <c r="D2" s="201"/>
      <c r="E2" s="201"/>
      <c r="F2" s="201"/>
      <c r="G2" s="201"/>
      <c r="H2" s="201"/>
      <c r="I2" s="201"/>
      <c r="J2" s="201"/>
    </row>
    <row r="3" spans="1:10">
      <c r="A3" s="203" t="s">
        <v>112</v>
      </c>
      <c r="B3" s="204"/>
      <c r="C3" s="205"/>
      <c r="D3" s="204"/>
      <c r="E3" s="204"/>
      <c r="F3" s="206"/>
      <c r="G3" s="206"/>
      <c r="H3" s="206"/>
      <c r="I3" s="206"/>
      <c r="J3" s="207"/>
    </row>
    <row r="4" spans="1:10">
      <c r="A4" s="208" t="s">
        <v>122</v>
      </c>
      <c r="B4" s="209"/>
      <c r="C4" s="210"/>
      <c r="D4" s="209"/>
      <c r="E4" s="209"/>
      <c r="F4" s="211"/>
      <c r="G4" s="211"/>
      <c r="H4" s="211"/>
      <c r="I4" s="211"/>
      <c r="J4" s="211"/>
    </row>
    <row r="5" spans="1:10">
      <c r="A5" s="212" t="s">
        <v>121</v>
      </c>
      <c r="B5" s="213"/>
      <c r="C5" s="214"/>
      <c r="D5" s="213"/>
      <c r="E5" s="213"/>
      <c r="F5" s="215"/>
      <c r="G5" s="215"/>
      <c r="H5" s="215"/>
      <c r="I5" s="215"/>
      <c r="J5" s="215"/>
    </row>
    <row r="6" spans="1:10" ht="15.75" thickBot="1">
      <c r="A6" s="201"/>
      <c r="B6" s="216"/>
      <c r="C6" s="202"/>
      <c r="D6" s="201"/>
      <c r="E6" s="201"/>
      <c r="F6" s="201"/>
      <c r="G6" s="201"/>
      <c r="H6" s="201"/>
      <c r="I6" s="201"/>
      <c r="J6" s="201"/>
    </row>
    <row r="7" spans="1:10">
      <c r="A7" s="217" t="s">
        <v>3</v>
      </c>
      <c r="B7" s="218" t="s">
        <v>113</v>
      </c>
      <c r="C7" s="219" t="s">
        <v>114</v>
      </c>
      <c r="D7" s="217" t="s">
        <v>115</v>
      </c>
      <c r="E7" s="220" t="s">
        <v>116</v>
      </c>
      <c r="F7" s="221"/>
      <c r="G7" s="220" t="s">
        <v>117</v>
      </c>
      <c r="H7" s="221"/>
      <c r="I7" s="220" t="s">
        <v>118</v>
      </c>
      <c r="J7" s="221"/>
    </row>
    <row r="8" spans="1:10">
      <c r="A8" s="222"/>
      <c r="B8" s="222"/>
      <c r="C8" s="223"/>
      <c r="D8" s="222"/>
      <c r="E8" s="224" t="s">
        <v>119</v>
      </c>
      <c r="F8" s="225" t="s">
        <v>115</v>
      </c>
      <c r="G8" s="224" t="s">
        <v>119</v>
      </c>
      <c r="H8" s="225" t="s">
        <v>115</v>
      </c>
      <c r="I8" s="224" t="s">
        <v>119</v>
      </c>
      <c r="J8" s="225" t="s">
        <v>115</v>
      </c>
    </row>
    <row r="9" spans="1:10">
      <c r="A9" s="226" t="s">
        <v>11</v>
      </c>
      <c r="B9" s="248" t="str">
        <f>'Planilha Orçamentária'!C16</f>
        <v>Placa de obra</v>
      </c>
      <c r="C9" s="227">
        <f>'Planilha Orçamentária'!I18</f>
        <v>1028.95</v>
      </c>
      <c r="D9" s="228">
        <f>(C9/$C$12)*100</f>
        <v>0.10349078610653673</v>
      </c>
      <c r="E9" s="229">
        <f>(F9/100)*C9</f>
        <v>1028.95</v>
      </c>
      <c r="F9" s="230">
        <v>100</v>
      </c>
      <c r="G9" s="231"/>
      <c r="H9" s="230"/>
      <c r="I9" s="231">
        <f>E9+G9</f>
        <v>1028.95</v>
      </c>
      <c r="J9" s="232">
        <f>F9+H9</f>
        <v>100</v>
      </c>
    </row>
    <row r="10" spans="1:10">
      <c r="A10" s="233" t="s">
        <v>12</v>
      </c>
      <c r="B10" s="249" t="s">
        <v>21</v>
      </c>
      <c r="C10" s="234">
        <f>'Planilha Orçamentária'!I24</f>
        <v>987039.39</v>
      </c>
      <c r="D10" s="228">
        <f>(C10/$C$12)*100</f>
        <v>99.275457883489466</v>
      </c>
      <c r="E10" s="229">
        <f>(F10/100)*C10</f>
        <v>493519.69500000001</v>
      </c>
      <c r="F10" s="230">
        <v>50</v>
      </c>
      <c r="G10" s="235">
        <f>(H10/100)*C10</f>
        <v>493519.69500000001</v>
      </c>
      <c r="H10" s="230">
        <v>50</v>
      </c>
      <c r="I10" s="236">
        <f>E10+G10</f>
        <v>987039.39</v>
      </c>
      <c r="J10" s="230">
        <f>F10+H10</f>
        <v>100</v>
      </c>
    </row>
    <row r="11" spans="1:10">
      <c r="A11" s="237" t="s">
        <v>32</v>
      </c>
      <c r="B11" s="251" t="s">
        <v>22</v>
      </c>
      <c r="C11" s="234">
        <f>'Planilha Orçamentária'!I32</f>
        <v>6174.7599999999993</v>
      </c>
      <c r="D11" s="228">
        <f>(C11/$C$12)*100</f>
        <v>0.62105133040400273</v>
      </c>
      <c r="E11" s="235">
        <f>(F11/100)*C11</f>
        <v>3087.3799999999997</v>
      </c>
      <c r="F11" s="230">
        <v>50</v>
      </c>
      <c r="G11" s="235">
        <f>(H11/100)*C11</f>
        <v>3087.3799999999997</v>
      </c>
      <c r="H11" s="238">
        <v>50</v>
      </c>
      <c r="I11" s="239">
        <f>E11+G11</f>
        <v>6174.7599999999993</v>
      </c>
      <c r="J11" s="240">
        <f>F11+H11</f>
        <v>100</v>
      </c>
    </row>
    <row r="12" spans="1:10" ht="15.75" thickBot="1">
      <c r="A12" s="241"/>
      <c r="B12" s="242" t="s">
        <v>120</v>
      </c>
      <c r="C12" s="243">
        <f>SUM(C9:C11)</f>
        <v>994243.1</v>
      </c>
      <c r="D12" s="252">
        <f>(C12/C12)</f>
        <v>1</v>
      </c>
      <c r="E12" s="244">
        <f>SUM(E9:E11)</f>
        <v>497636.02500000002</v>
      </c>
      <c r="F12" s="245">
        <f>SUM(E9:E11)/C12</f>
        <v>0.50051745393053271</v>
      </c>
      <c r="G12" s="246">
        <f>SUM(G9:G11)</f>
        <v>496607.07500000001</v>
      </c>
      <c r="H12" s="247">
        <f>SUM(G9:G11)/C12</f>
        <v>0.49948254606946735</v>
      </c>
      <c r="I12" s="244">
        <f>SUM(I9:I11)</f>
        <v>994243.1</v>
      </c>
      <c r="J12" s="245">
        <f>SUM(I9:I11)/C12</f>
        <v>1</v>
      </c>
    </row>
    <row r="14" spans="1:10">
      <c r="A14" s="253" t="s">
        <v>123</v>
      </c>
      <c r="B14" s="253"/>
    </row>
    <row r="15" spans="1:10">
      <c r="B15" s="1"/>
      <c r="C15" s="42"/>
      <c r="D15" s="1"/>
      <c r="E15" s="1"/>
      <c r="F15" s="3"/>
      <c r="G15" s="1"/>
      <c r="H15" s="1"/>
      <c r="I15" s="1"/>
      <c r="J15" s="1"/>
    </row>
    <row r="16" spans="1:10">
      <c r="B16" s="1"/>
      <c r="C16" s="1"/>
      <c r="D16" s="1"/>
      <c r="E16" s="1"/>
      <c r="F16" s="3"/>
      <c r="G16" s="140"/>
      <c r="H16" s="140"/>
      <c r="I16" s="140"/>
      <c r="J16" s="1"/>
    </row>
    <row r="17" spans="2:13">
      <c r="B17" s="1"/>
      <c r="C17" s="1"/>
      <c r="D17" s="1"/>
      <c r="E17" s="1"/>
      <c r="F17" s="3"/>
      <c r="G17" s="140"/>
      <c r="H17" s="140"/>
      <c r="I17" s="140"/>
      <c r="J17" s="1"/>
    </row>
    <row r="18" spans="2:13">
      <c r="B18" s="1"/>
      <c r="C18" s="1"/>
      <c r="D18" s="1"/>
      <c r="E18" s="1"/>
      <c r="F18" s="3"/>
      <c r="G18" s="1"/>
      <c r="H18" s="1"/>
      <c r="I18" s="1"/>
      <c r="J18" s="1"/>
      <c r="K18" s="1"/>
      <c r="L18" s="1"/>
      <c r="M18" s="1"/>
    </row>
    <row r="19" spans="2:13">
      <c r="B19" s="140"/>
      <c r="C19" s="1"/>
      <c r="D19" s="140"/>
      <c r="E19" s="140"/>
      <c r="F19" s="140"/>
      <c r="G19" s="140"/>
      <c r="H19" s="140"/>
      <c r="I19" s="140"/>
      <c r="J19" s="140"/>
    </row>
    <row r="20" spans="2:13" ht="15.75">
      <c r="B20" s="139"/>
      <c r="C20" s="140"/>
      <c r="D20" s="139"/>
      <c r="E20" s="139"/>
      <c r="F20" s="139"/>
      <c r="G20" s="139"/>
      <c r="H20" s="139"/>
      <c r="I20" s="139"/>
      <c r="J20" s="139"/>
    </row>
    <row r="21" spans="2:13" ht="15.75">
      <c r="B21" s="139"/>
      <c r="C21" s="139"/>
      <c r="D21" s="139"/>
      <c r="E21" s="139"/>
      <c r="F21" s="139"/>
      <c r="G21" s="139"/>
      <c r="H21" s="139"/>
      <c r="I21" s="139"/>
      <c r="J21" s="139"/>
    </row>
    <row r="22" spans="2:13" ht="15.75">
      <c r="B22" s="139"/>
      <c r="C22" s="139"/>
      <c r="D22" s="139"/>
      <c r="E22" s="139"/>
      <c r="F22" s="3"/>
      <c r="G22" s="1"/>
      <c r="H22" s="1"/>
      <c r="I22" s="1"/>
      <c r="J22" s="1"/>
    </row>
    <row r="23" spans="2:13" ht="15.75">
      <c r="B23" s="139"/>
      <c r="C23" s="139"/>
      <c r="D23" s="139"/>
      <c r="E23" s="139"/>
      <c r="F23" s="3"/>
      <c r="G23" s="1"/>
      <c r="H23" s="1"/>
      <c r="I23" s="1"/>
      <c r="J23" s="1"/>
    </row>
    <row r="24" spans="2:13" ht="15.75">
      <c r="B24" s="1"/>
      <c r="C24" s="139"/>
      <c r="D24" s="1"/>
      <c r="E24" s="1"/>
      <c r="F24" s="3"/>
      <c r="G24" s="1"/>
      <c r="H24" s="1"/>
      <c r="I24" s="1"/>
      <c r="J24" s="1"/>
    </row>
    <row r="25" spans="2:13">
      <c r="B25" s="1"/>
      <c r="C25" s="1"/>
      <c r="D25" s="1"/>
      <c r="E25" s="1"/>
      <c r="F25" s="3"/>
      <c r="G25" s="1"/>
      <c r="H25" s="1"/>
      <c r="I25" s="1"/>
      <c r="J25" s="1"/>
    </row>
    <row r="26" spans="2:13">
      <c r="B26" s="1"/>
      <c r="C26" s="1"/>
      <c r="D26" s="1"/>
      <c r="E26" s="1"/>
      <c r="F26" s="3"/>
      <c r="G26" s="1"/>
      <c r="H26" s="1"/>
      <c r="I26" s="1"/>
      <c r="J26" s="1"/>
    </row>
  </sheetData>
  <mergeCells count="9">
    <mergeCell ref="A14:B14"/>
    <mergeCell ref="A1:J1"/>
    <mergeCell ref="A7:A8"/>
    <mergeCell ref="B7:B8"/>
    <mergeCell ref="C7:C8"/>
    <mergeCell ref="D7:D8"/>
    <mergeCell ref="E7:F7"/>
    <mergeCell ref="G7:H7"/>
    <mergeCell ref="I7:J7"/>
  </mergeCells>
  <printOptions horizontalCentered="1" verticalCentered="1"/>
  <pageMargins left="0.78740157480314965" right="0.51181102362204722" top="1.5748031496062993" bottom="0.78740157480314965" header="0.31496062992125984" footer="0.31496062992125984"/>
  <pageSetup paperSize="9" scale="84" orientation="landscape" r:id="rId1"/>
  <headerFooter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 Orçamentária</vt:lpstr>
      <vt:lpstr>Cronograma de Desembolso</vt:lpstr>
      <vt:lpstr>Planilha1</vt:lpstr>
      <vt:lpstr>'Cronograma de Desembolso'!Area_de_impressao</vt:lpstr>
      <vt:lpstr>'Planilha Orçamentária'!Area_de_impressao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</dc:creator>
  <cp:lastModifiedBy>Usuário</cp:lastModifiedBy>
  <cp:lastPrinted>2019-07-02T18:00:07Z</cp:lastPrinted>
  <dcterms:created xsi:type="dcterms:W3CDTF">2016-02-29T18:01:22Z</dcterms:created>
  <dcterms:modified xsi:type="dcterms:W3CDTF">2019-07-02T18:00:30Z</dcterms:modified>
</cp:coreProperties>
</file>