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405"/>
  </bookViews>
  <sheets>
    <sheet name="Planilha Orçamentária" sheetId="1" r:id="rId1"/>
    <sheet name="Cronograma de Desembolso" sheetId="4" r:id="rId2"/>
  </sheets>
  <externalReferences>
    <externalReference r:id="rId3"/>
  </externalReferences>
  <definedNames>
    <definedName name="_xlnm.Print_Area" localSheetId="1">'Cronograma de Desembolso'!$A$1:$J$38</definedName>
    <definedName name="_xlnm.Print_Area" localSheetId="0">'Planilha Orçamentária'!$A$1:$I$55</definedName>
    <definedName name="_xlnm.Database">TEXT([1]Dados!$G$29,"mm-aaaa")</definedName>
    <definedName name="Fonte">'Planilha Orçamentária'!$J1</definedName>
  </definedNames>
  <calcPr calcId="144525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H31" i="1" l="1"/>
  <c r="I31" i="1" s="1"/>
  <c r="F21" i="4" l="1"/>
  <c r="D21" i="4"/>
  <c r="H28" i="4"/>
  <c r="F28" i="4"/>
  <c r="H25" i="4"/>
  <c r="J25" i="4" s="1"/>
  <c r="D19" i="4" l="1"/>
  <c r="J19" i="4" s="1"/>
  <c r="B19" i="4"/>
  <c r="E22" i="1" l="1"/>
  <c r="H21" i="1"/>
  <c r="I21" i="1" s="1"/>
  <c r="H21" i="4" l="1"/>
  <c r="J21" i="4" s="1"/>
  <c r="D23" i="4"/>
  <c r="F22" i="4" l="1"/>
  <c r="J22" i="4"/>
  <c r="H22" i="4"/>
  <c r="D22" i="4"/>
  <c r="H22" i="1"/>
  <c r="H23" i="1"/>
  <c r="H17" i="1" l="1"/>
  <c r="I17" i="1" l="1"/>
  <c r="I18" i="1" s="1"/>
  <c r="D20" i="4" l="1"/>
  <c r="J20" i="4"/>
  <c r="J18" i="1"/>
  <c r="K18" i="1" s="1"/>
  <c r="E23" i="1" l="1"/>
  <c r="I23" i="1" l="1"/>
  <c r="H29" i="1" l="1"/>
  <c r="I29" i="1" s="1"/>
  <c r="H28" i="1"/>
  <c r="I28" i="1" s="1"/>
  <c r="H27" i="1"/>
  <c r="I27" i="1" s="1"/>
  <c r="I32" i="1" l="1"/>
  <c r="J26" i="4" s="1"/>
  <c r="I22" i="1"/>
  <c r="I24" i="1" s="1"/>
  <c r="I35" i="1" l="1"/>
  <c r="H26" i="4"/>
  <c r="H23" i="4"/>
  <c r="F23" i="4"/>
  <c r="J23" i="4" l="1"/>
  <c r="J24" i="4"/>
  <c r="D24" i="4"/>
  <c r="H24" i="4"/>
  <c r="H30" i="4" s="1"/>
  <c r="H29" i="4" s="1"/>
  <c r="F24" i="4"/>
  <c r="F30" i="4" s="1"/>
  <c r="F29" i="4" s="1"/>
  <c r="J30" i="4" l="1"/>
  <c r="J29" i="4"/>
  <c r="D30" i="4"/>
  <c r="D29" i="4" s="1"/>
  <c r="M30" i="4" l="1"/>
</calcChain>
</file>

<file path=xl/sharedStrings.xml><?xml version="1.0" encoding="utf-8"?>
<sst xmlns="http://schemas.openxmlformats.org/spreadsheetml/2006/main" count="137" uniqueCount="109">
  <si>
    <t>Secretaria de Obras Rua Guanabara, 256 – Vila Guanabara – cep 16203-030 – tel. 18 3643 6170 – sosp@birigui.sp.gov.br</t>
  </si>
  <si>
    <t xml:space="preserve">PREFEITURA DO MUNICIPIO DE BIRIGUI - PLANILHA ORÇAMENTÁRIA PARA INFRAESTRUTURA </t>
  </si>
  <si>
    <t>REF.</t>
  </si>
  <si>
    <t>ITEM</t>
  </si>
  <si>
    <t>DESCRIÇÃO</t>
  </si>
  <si>
    <t>TOTAL</t>
  </si>
  <si>
    <t>CPOS</t>
  </si>
  <si>
    <t>m²</t>
  </si>
  <si>
    <t>m³</t>
  </si>
  <si>
    <t>Imprimação betuminosa ligante</t>
  </si>
  <si>
    <t>SINAPI</t>
  </si>
  <si>
    <t>Fonte de Pesquisa Utilizada: CPOS - COMPANHIA PAULISTA DE OBRAS E SERVIÇOS</t>
  </si>
  <si>
    <t>1.1</t>
  </si>
  <si>
    <t>1.0</t>
  </si>
  <si>
    <t>2.0</t>
  </si>
  <si>
    <t>GOVERNO DO ESTADO DE SÃO PAULO</t>
  </si>
  <si>
    <t>BIRIGUI</t>
  </si>
  <si>
    <t>PRAZO PROPOSTO</t>
  </si>
  <si>
    <t>SERVIÇOS</t>
  </si>
  <si>
    <t>UNIDADE</t>
  </si>
  <si>
    <t>R$</t>
  </si>
  <si>
    <t>RECURSOS ESTADUAIS</t>
  </si>
  <si>
    <t>VALOR UNIT.</t>
  </si>
  <si>
    <t>Recapeamento asfáltico</t>
  </si>
  <si>
    <t>Sinalização viária</t>
  </si>
  <si>
    <t>Sinalização vertical em placa de aço galvanizada com pintura em esmalte sintético</t>
  </si>
  <si>
    <t>97.05.100</t>
  </si>
  <si>
    <t>97.05.140</t>
  </si>
  <si>
    <t>Suporte de perfil metálico galvanizado</t>
  </si>
  <si>
    <t>kg</t>
  </si>
  <si>
    <t>m</t>
  </si>
  <si>
    <t>QUANT.</t>
  </si>
  <si>
    <t>UNID.</t>
  </si>
  <si>
    <t>RECAPEAMENTO ASFÁLTICO EM C.B.U.Q.</t>
  </si>
  <si>
    <t>SUBTOTAL:</t>
  </si>
  <si>
    <t>54.01.410</t>
  </si>
  <si>
    <t>Varrição de pavimento para recapeamento</t>
  </si>
  <si>
    <t>OBJETO : Recapeamento ásfáltico em C.B.U.Q.</t>
  </si>
  <si>
    <t>CÓDIGO</t>
  </si>
  <si>
    <t>TOTAL:</t>
  </si>
  <si>
    <t>BDI =</t>
  </si>
  <si>
    <t>VALOR UNIT. C/ BDI</t>
  </si>
  <si>
    <t>3.0</t>
  </si>
  <si>
    <t>3.1</t>
  </si>
  <si>
    <t>Placa de obra</t>
  </si>
  <si>
    <t>Placa de identificação para obra</t>
  </si>
  <si>
    <t xml:space="preserve">SUBTOTAL: </t>
  </si>
  <si>
    <t>54.03.210</t>
  </si>
  <si>
    <t>2.2</t>
  </si>
  <si>
    <t>02.08.020</t>
  </si>
  <si>
    <t>54.03.230</t>
  </si>
  <si>
    <t>Placa de logradouro</t>
  </si>
  <si>
    <t>Camada de rolamento em concreto asfáltico usinado a quente - CBUQ (3cm compactado)</t>
  </si>
  <si>
    <t>2.1</t>
  </si>
  <si>
    <t>3.2</t>
  </si>
  <si>
    <t>FINAL: 720 dias a partir da data da assinatura do convênio</t>
  </si>
  <si>
    <t>CRONOGRAMA FÍSICO - DESEMBOLSO E APLICAÇÃO DOS RECURSOS</t>
  </si>
  <si>
    <t>Secretaria de Planejamento e Gestão</t>
  </si>
  <si>
    <t>MUNICÍPIO</t>
  </si>
  <si>
    <t>Subsecretaria de Articulação com Municípios</t>
  </si>
  <si>
    <t>OBRA:</t>
  </si>
  <si>
    <t xml:space="preserve">DATA BASE: </t>
  </si>
  <si>
    <t>Pavimentação, recapeamento asfáltico, guias e sarjetas</t>
  </si>
  <si>
    <t>INÍCIO: após data da assinatura do convênio</t>
  </si>
  <si>
    <t>1a. ETAPA</t>
  </si>
  <si>
    <t>2a. ETAPA</t>
  </si>
  <si>
    <t>3a. ETAPA</t>
  </si>
  <si>
    <t>PERÍODO:  285 dias</t>
  </si>
  <si>
    <t xml:space="preserve"> </t>
  </si>
  <si>
    <t>PRAZO DE LIBERAÇÃO:                       após a expedição da ordem de serviço.</t>
  </si>
  <si>
    <t>PRAZO DE EXECUÇÃO:            255  dias</t>
  </si>
  <si>
    <t>RECURSOS PRÓPRIOS</t>
  </si>
  <si>
    <t xml:space="preserve">T O T A L </t>
  </si>
  <si>
    <t>Observação</t>
  </si>
  <si>
    <r>
      <t>1ª etapa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=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liberação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+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execução</t>
    </r>
  </si>
  <si>
    <r>
      <t>2ª etapa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=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liberação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+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execução</t>
    </r>
  </si>
  <si>
    <r>
      <t>3ª etapa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=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liberação</t>
    </r>
    <r>
      <rPr>
        <sz val="12"/>
        <rFont val="Times New Roman"/>
        <family val="1"/>
      </rPr>
      <t xml:space="preserve"> </t>
    </r>
    <r>
      <rPr>
        <sz val="14"/>
        <rFont val="Times New Roman"/>
        <family val="1"/>
      </rPr>
      <t>+</t>
    </r>
    <r>
      <rPr>
        <sz val="12"/>
        <rFont val="Times New Roman"/>
        <family val="1"/>
      </rPr>
      <t xml:space="preserve"> </t>
    </r>
    <r>
      <rPr>
        <sz val="12"/>
        <color indexed="12"/>
        <rFont val="Times New Roman"/>
        <family val="1"/>
      </rPr>
      <t>Prazo de execução</t>
    </r>
  </si>
  <si>
    <r>
      <t xml:space="preserve">Final </t>
    </r>
    <r>
      <rPr>
        <sz val="12"/>
        <rFont val="Times New Roman"/>
        <family val="1"/>
      </rPr>
      <t xml:space="preserve">= </t>
    </r>
    <r>
      <rPr>
        <sz val="12"/>
        <color indexed="12"/>
        <rFont val="Times New Roman"/>
        <family val="1"/>
      </rPr>
      <t>1ª etapa</t>
    </r>
    <r>
      <rPr>
        <sz val="12"/>
        <rFont val="Times New Roman"/>
        <family val="1"/>
      </rPr>
      <t xml:space="preserve"> + </t>
    </r>
    <r>
      <rPr>
        <sz val="12"/>
        <color indexed="12"/>
        <rFont val="Times New Roman"/>
        <family val="1"/>
      </rPr>
      <t>2ª etapa</t>
    </r>
    <r>
      <rPr>
        <sz val="12"/>
        <rFont val="Times New Roman"/>
        <family val="1"/>
      </rPr>
      <t xml:space="preserve"> + </t>
    </r>
    <r>
      <rPr>
        <sz val="12"/>
        <color indexed="12"/>
        <rFont val="Times New Roman"/>
        <family val="1"/>
      </rPr>
      <t>3ª etapa</t>
    </r>
  </si>
  <si>
    <t>Conforme decreto nº 63369 de 27/04/2018, em convenios com valor igual ou superior a R$ 200.000,00 até R$ 600.000,00 o cronograma será realizado em 2 etapas da seguinte forma:</t>
  </si>
  <si>
    <t>1ª Etapa será de 20% após a expedição da ordem de serviço.</t>
  </si>
  <si>
    <t>2ª Etapa será de 80% em até 30 dias após a execução da etapa.</t>
  </si>
  <si>
    <t>Conforme decreto nº 63369 de 27/04/2018, em convenios com valor superior a R$ 600.000,00 o cronograma será realizado em 3 etapas da seguinte forma:</t>
  </si>
  <si>
    <t>2ª Etapa será de 40% em até 30 dias após a execução da etapa.</t>
  </si>
  <si>
    <t>3ª Etapa será de 40% em até 30 dias após a execução da etapa.</t>
  </si>
  <si>
    <t xml:space="preserve">                                                   Secretaria de Obras Rua Guanabara, 256 – Vila Guanabara – cep 16203-030 – tel. 18 3643 6170 – sosp@birigui.sp.gov.br</t>
  </si>
  <si>
    <t>PERÍODO: 150 dias</t>
  </si>
  <si>
    <t>PRAZO DE EXECUÇÃO:                150 dias</t>
  </si>
  <si>
    <t>PRAZO DE LIBERAÇÃO:                       em até 30 dias após a conclusão da etapa.</t>
  </si>
  <si>
    <t>PRAZO DE EXECUÇÃO:    255  dias</t>
  </si>
  <si>
    <t xml:space="preserve">Regularização de pavimento </t>
  </si>
  <si>
    <t>Sinalização</t>
  </si>
  <si>
    <t>Thiemy Barbieri Jorge</t>
  </si>
  <si>
    <t>CREA-SP: 5069682799</t>
  </si>
  <si>
    <t>_____________________________</t>
  </si>
  <si>
    <t>Birigui, 11 de maio de 2018</t>
  </si>
  <si>
    <t>Pintura de PARE</t>
  </si>
  <si>
    <t>97.04.010</t>
  </si>
  <si>
    <t>Sinalização horizontal com tinta vinílica ou acrílica</t>
  </si>
  <si>
    <t>98228</t>
  </si>
  <si>
    <t>Estaca broca de concreto, diâmetro 20cm, profundidade de até 3m, escavação manual com trado concha, não armada.</t>
  </si>
  <si>
    <t>2.3</t>
  </si>
  <si>
    <t>3.1.1</t>
  </si>
  <si>
    <t>3.1.2</t>
  </si>
  <si>
    <t>3.1.3</t>
  </si>
  <si>
    <t>3.2.1</t>
  </si>
  <si>
    <t xml:space="preserve">VERSÃO UTILIZADA: 173/ SINAPI 06/2018 </t>
  </si>
  <si>
    <t>LOCAL : Ruas dos bairros Residencial Planalto, Jardim São Brás, Residencial Thereza Maria Barbiere e COHAB III.</t>
  </si>
  <si>
    <t>Birigui, 20 de agosto 2018</t>
  </si>
  <si>
    <t>(QUATRO MILHÕES, QUATROCENTOS E NOVENTA E NOVE MIL, SEISCENTOS E QUATRO REAIS E OITENTA E CINCO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</si>
</sst>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&quot;R$&quot;\ #,##0.00"/>
    <numFmt numFmtId="166" formatCode="[$-416]mmmm\-yy;@"/>
    <numFmt numFmtId="167" formatCode="0.0000000000000000000%"/>
    <numFmt numFmtId="168" formatCode="0.00000000000000000000%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匠牥晩††††††††††"/>
    </font>
    <font>
      <sz val="14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b/>
      <i/>
      <sz val="10"/>
      <color theme="1"/>
      <name val="Bookman Old Style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b/>
      <i/>
      <u/>
      <sz val="11"/>
      <color theme="1"/>
      <name val="Arial"/>
      <family val="2"/>
    </font>
    <font>
      <sz val="11"/>
      <color theme="1"/>
      <name val="Arial"/>
      <family val="2"/>
    </font>
    <font>
      <b/>
      <i/>
      <u/>
      <sz val="12"/>
      <color theme="1"/>
      <name val="Arial"/>
      <family val="2"/>
    </font>
    <font>
      <b/>
      <i/>
      <u/>
      <sz val="10"/>
      <color theme="1"/>
      <name val="Arial"/>
      <family val="2"/>
    </font>
    <font>
      <i/>
      <u/>
      <sz val="10"/>
      <color theme="1"/>
      <name val="Arial"/>
      <family val="2"/>
    </font>
    <font>
      <sz val="12"/>
      <color theme="1"/>
      <name val="Arial"/>
      <family val="2"/>
    </font>
    <font>
      <b/>
      <sz val="11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sz val="10"/>
      <name val="Times New Roman"/>
      <family val="1"/>
    </font>
    <font>
      <b/>
      <sz val="12"/>
      <name val="Georgia"/>
      <family val="1"/>
    </font>
    <font>
      <b/>
      <sz val="12"/>
      <name val="MS Sans Serif"/>
      <family val="2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sz val="8.5"/>
      <name val="Times New Roman"/>
      <family val="1"/>
    </font>
    <font>
      <sz val="12"/>
      <color indexed="12"/>
      <name val="Times New Roman"/>
      <family val="1"/>
    </font>
    <font>
      <sz val="8"/>
      <name val="Times New Roman"/>
      <family val="1"/>
    </font>
    <font>
      <sz val="10"/>
      <color indexed="10"/>
      <name val="Times New Roman"/>
      <family val="1"/>
    </font>
    <font>
      <sz val="14"/>
      <name val="Arial Narrow"/>
      <family val="2"/>
    </font>
    <font>
      <sz val="11"/>
      <name val="MS Sans Serif"/>
      <family val="2"/>
    </font>
    <font>
      <b/>
      <sz val="10"/>
      <color indexed="56"/>
      <name val="Times New Roman"/>
      <family val="1"/>
    </font>
    <font>
      <sz val="12"/>
      <color indexed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gray06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27"/>
      </left>
      <right/>
      <top style="thick">
        <color indexed="27"/>
      </top>
      <bottom/>
      <diagonal/>
    </border>
    <border>
      <left/>
      <right style="thick">
        <color indexed="27"/>
      </right>
      <top style="thick">
        <color indexed="27"/>
      </top>
      <bottom/>
      <diagonal/>
    </border>
    <border>
      <left style="thick">
        <color indexed="27"/>
      </left>
      <right/>
      <top/>
      <bottom/>
      <diagonal/>
    </border>
    <border>
      <left/>
      <right style="thick">
        <color indexed="27"/>
      </right>
      <top/>
      <bottom/>
      <diagonal/>
    </border>
    <border>
      <left style="thick">
        <color indexed="27"/>
      </left>
      <right/>
      <top/>
      <bottom style="thick">
        <color indexed="27"/>
      </bottom>
      <diagonal/>
    </border>
    <border>
      <left/>
      <right style="thick">
        <color indexed="27"/>
      </right>
      <top/>
      <bottom style="thick">
        <color indexed="27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2">
    <xf numFmtId="0" fontId="0" fillId="0" borderId="0" xfId="0"/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center" vertical="top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 applyAlignment="1">
      <alignment vertical="center"/>
    </xf>
    <xf numFmtId="49" fontId="11" fillId="4" borderId="3" xfId="0" applyNumberFormat="1" applyFont="1" applyFill="1" applyBorder="1" applyAlignment="1">
      <alignment vertical="center" wrapText="1"/>
    </xf>
    <xf numFmtId="49" fontId="11" fillId="4" borderId="4" xfId="0" applyNumberFormat="1" applyFont="1" applyFill="1" applyBorder="1" applyAlignment="1">
      <alignment vertical="center" wrapText="1"/>
    </xf>
    <xf numFmtId="0" fontId="5" fillId="5" borderId="0" xfId="0" applyFont="1" applyFill="1" applyAlignment="1"/>
    <xf numFmtId="0" fontId="5" fillId="5" borderId="0" xfId="0" applyFont="1" applyFill="1"/>
    <xf numFmtId="0" fontId="12" fillId="4" borderId="1" xfId="0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left" vertical="center" wrapText="1"/>
    </xf>
    <xf numFmtId="0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right" vertical="center"/>
    </xf>
    <xf numFmtId="164" fontId="12" fillId="4" borderId="1" xfId="0" applyNumberFormat="1" applyFont="1" applyFill="1" applyBorder="1" applyAlignment="1">
      <alignment vertical="center"/>
    </xf>
    <xf numFmtId="164" fontId="10" fillId="3" borderId="1" xfId="0" applyNumberFormat="1" applyFont="1" applyFill="1" applyBorder="1"/>
    <xf numFmtId="0" fontId="12" fillId="4" borderId="4" xfId="0" applyFont="1" applyFill="1" applyBorder="1" applyAlignment="1">
      <alignment horizontal="center" vertical="center"/>
    </xf>
    <xf numFmtId="49" fontId="13" fillId="4" borderId="1" xfId="2" applyNumberFormat="1" applyFont="1" applyFill="1" applyBorder="1" applyAlignment="1">
      <alignment horizontal="center" vertical="center"/>
    </xf>
    <xf numFmtId="49" fontId="13" fillId="4" borderId="3" xfId="2" applyNumberFormat="1" applyFont="1" applyFill="1" applyBorder="1" applyAlignment="1">
      <alignment vertical="center"/>
    </xf>
    <xf numFmtId="49" fontId="13" fillId="4" borderId="4" xfId="2" applyNumberFormat="1" applyFont="1" applyFill="1" applyBorder="1" applyAlignment="1">
      <alignment vertical="center"/>
    </xf>
    <xf numFmtId="0" fontId="5" fillId="4" borderId="0" xfId="0" applyFont="1" applyFill="1" applyAlignment="1"/>
    <xf numFmtId="0" fontId="5" fillId="4" borderId="0" xfId="0" applyFont="1" applyFill="1"/>
    <xf numFmtId="0" fontId="11" fillId="4" borderId="5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10" fontId="11" fillId="4" borderId="11" xfId="3" applyNumberFormat="1" applyFont="1" applyFill="1" applyBorder="1" applyAlignment="1">
      <alignment horizontal="center" vertical="center"/>
    </xf>
    <xf numFmtId="164" fontId="10" fillId="4" borderId="6" xfId="0" applyNumberFormat="1" applyFont="1" applyFill="1" applyBorder="1"/>
    <xf numFmtId="165" fontId="11" fillId="3" borderId="4" xfId="0" applyNumberFormat="1" applyFont="1" applyFill="1" applyBorder="1" applyAlignment="1">
      <alignment horizontal="center" vertical="center"/>
    </xf>
    <xf numFmtId="44" fontId="14" fillId="0" borderId="0" xfId="1" applyFont="1"/>
    <xf numFmtId="0" fontId="14" fillId="0" borderId="0" xfId="0" applyFont="1"/>
    <xf numFmtId="0" fontId="16" fillId="0" borderId="0" xfId="0" applyFont="1" applyFill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6" fillId="0" borderId="0" xfId="0" applyFont="1" applyBorder="1"/>
    <xf numFmtId="0" fontId="18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center" vertical="top"/>
    </xf>
    <xf numFmtId="0" fontId="5" fillId="0" borderId="0" xfId="0" applyFont="1" applyBorder="1"/>
    <xf numFmtId="0" fontId="5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4" fontId="5" fillId="5" borderId="0" xfId="0" applyNumberFormat="1" applyFont="1" applyFill="1" applyAlignment="1"/>
    <xf numFmtId="10" fontId="5" fillId="0" borderId="0" xfId="3" applyNumberFormat="1" applyFont="1"/>
    <xf numFmtId="49" fontId="12" fillId="4" borderId="1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left" vertical="center"/>
    </xf>
    <xf numFmtId="2" fontId="12" fillId="4" borderId="1" xfId="0" applyNumberFormat="1" applyFont="1" applyFill="1" applyBorder="1" applyAlignment="1">
      <alignment horizontal="center" vertical="top"/>
    </xf>
    <xf numFmtId="0" fontId="1" fillId="5" borderId="0" xfId="0" applyFont="1" applyFill="1" applyAlignment="1"/>
    <xf numFmtId="0" fontId="1" fillId="5" borderId="0" xfId="0" applyFont="1" applyFill="1"/>
    <xf numFmtId="4" fontId="1" fillId="5" borderId="0" xfId="0" applyNumberFormat="1" applyFont="1" applyFill="1" applyAlignment="1"/>
    <xf numFmtId="0" fontId="11" fillId="4" borderId="2" xfId="0" applyFont="1" applyFill="1" applyBorder="1" applyAlignment="1">
      <alignment horizontal="right" vertical="center"/>
    </xf>
    <xf numFmtId="0" fontId="11" fillId="4" borderId="3" xfId="0" applyFont="1" applyFill="1" applyBorder="1" applyAlignment="1">
      <alignment horizontal="right" vertical="center"/>
    </xf>
    <xf numFmtId="49" fontId="11" fillId="4" borderId="2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Continuous"/>
    </xf>
    <xf numFmtId="0" fontId="28" fillId="0" borderId="0" xfId="0" applyFont="1"/>
    <xf numFmtId="0" fontId="29" fillId="0" borderId="5" xfId="0" applyFont="1" applyBorder="1"/>
    <xf numFmtId="0" fontId="24" fillId="0" borderId="11" xfId="0" applyFont="1" applyBorder="1"/>
    <xf numFmtId="0" fontId="24" fillId="0" borderId="11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7" fillId="0" borderId="2" xfId="0" applyFont="1" applyBorder="1" applyAlignment="1">
      <alignment horizontal="left"/>
    </xf>
    <xf numFmtId="0" fontId="24" fillId="0" borderId="3" xfId="0" applyFont="1" applyBorder="1"/>
    <xf numFmtId="0" fontId="24" fillId="0" borderId="7" xfId="0" applyFont="1" applyBorder="1"/>
    <xf numFmtId="0" fontId="27" fillId="0" borderId="13" xfId="0" applyFont="1" applyBorder="1" applyAlignment="1">
      <alignment horizontal="center"/>
    </xf>
    <xf numFmtId="0" fontId="24" fillId="0" borderId="9" xfId="0" applyFont="1" applyBorder="1"/>
    <xf numFmtId="0" fontId="24" fillId="0" borderId="0" xfId="0" applyFont="1" applyBorder="1"/>
    <xf numFmtId="0" fontId="30" fillId="0" borderId="3" xfId="0" applyFont="1" applyBorder="1"/>
    <xf numFmtId="0" fontId="30" fillId="0" borderId="7" xfId="0" applyFont="1" applyBorder="1"/>
    <xf numFmtId="0" fontId="29" fillId="0" borderId="0" xfId="0" applyFont="1" applyBorder="1"/>
    <xf numFmtId="0" fontId="30" fillId="0" borderId="12" xfId="0" applyFont="1" applyBorder="1"/>
    <xf numFmtId="0" fontId="30" fillId="0" borderId="0" xfId="0" applyFont="1" applyBorder="1"/>
    <xf numFmtId="0" fontId="24" fillId="0" borderId="5" xfId="0" applyFont="1" applyBorder="1" applyAlignment="1">
      <alignment horizontal="center"/>
    </xf>
    <xf numFmtId="0" fontId="22" fillId="0" borderId="5" xfId="0" applyFont="1" applyBorder="1" applyAlignment="1">
      <alignment horizontal="centerContinuous"/>
    </xf>
    <xf numFmtId="0" fontId="22" fillId="0" borderId="4" xfId="0" applyFont="1" applyBorder="1" applyAlignment="1">
      <alignment horizontal="centerContinuous"/>
    </xf>
    <xf numFmtId="0" fontId="24" fillId="0" borderId="7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24" fillId="0" borderId="9" xfId="0" applyFont="1" applyBorder="1" applyAlignment="1"/>
    <xf numFmtId="0" fontId="22" fillId="0" borderId="14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43" fontId="24" fillId="0" borderId="0" xfId="4" applyFont="1"/>
    <xf numFmtId="0" fontId="22" fillId="0" borderId="16" xfId="0" applyFont="1" applyBorder="1" applyAlignment="1">
      <alignment horizontal="center"/>
    </xf>
    <xf numFmtId="4" fontId="22" fillId="0" borderId="18" xfId="0" applyNumberFormat="1" applyFont="1" applyBorder="1" applyAlignment="1">
      <alignment horizontal="center"/>
    </xf>
    <xf numFmtId="0" fontId="27" fillId="7" borderId="21" xfId="0" applyFont="1" applyFill="1" applyBorder="1" applyAlignment="1">
      <alignment horizontal="left" vertical="center"/>
    </xf>
    <xf numFmtId="0" fontId="22" fillId="7" borderId="22" xfId="0" applyFont="1" applyFill="1" applyBorder="1"/>
    <xf numFmtId="0" fontId="28" fillId="7" borderId="23" xfId="0" applyFont="1" applyFill="1" applyBorder="1" applyAlignment="1">
      <alignment horizontal="center"/>
    </xf>
    <xf numFmtId="4" fontId="22" fillId="7" borderId="12" xfId="0" applyNumberFormat="1" applyFont="1" applyFill="1" applyBorder="1" applyAlignment="1">
      <alignment horizontal="center"/>
    </xf>
    <xf numFmtId="4" fontId="22" fillId="7" borderId="2" xfId="0" applyNumberFormat="1" applyFont="1" applyFill="1" applyBorder="1" applyAlignment="1"/>
    <xf numFmtId="4" fontId="22" fillId="7" borderId="10" xfId="0" applyNumberFormat="1" applyFont="1" applyFill="1" applyBorder="1" applyAlignment="1"/>
    <xf numFmtId="4" fontId="22" fillId="7" borderId="10" xfId="0" applyNumberFormat="1" applyFont="1" applyFill="1" applyBorder="1" applyAlignment="1">
      <alignment horizontal="center"/>
    </xf>
    <xf numFmtId="0" fontId="28" fillId="0" borderId="12" xfId="0" applyFont="1" applyBorder="1" applyAlignment="1">
      <alignment horizontal="left"/>
    </xf>
    <xf numFmtId="0" fontId="28" fillId="0" borderId="10" xfId="0" applyFont="1" applyBorder="1" applyAlignment="1">
      <alignment horizontal="center"/>
    </xf>
    <xf numFmtId="0" fontId="28" fillId="0" borderId="9" xfId="0" applyFont="1" applyBorder="1" applyAlignment="1">
      <alignment horizontal="left"/>
    </xf>
    <xf numFmtId="4" fontId="28" fillId="0" borderId="4" xfId="0" applyNumberFormat="1" applyFont="1" applyBorder="1" applyAlignment="1">
      <alignment horizontal="center"/>
    </xf>
    <xf numFmtId="0" fontId="33" fillId="0" borderId="0" xfId="0" applyFont="1"/>
    <xf numFmtId="0" fontId="22" fillId="0" borderId="0" xfId="0" applyFont="1" applyAlignment="1">
      <alignment horizontal="center"/>
    </xf>
    <xf numFmtId="0" fontId="34" fillId="0" borderId="0" xfId="0" applyFont="1"/>
    <xf numFmtId="0" fontId="35" fillId="0" borderId="0" xfId="0" applyFont="1" applyAlignment="1"/>
    <xf numFmtId="0" fontId="36" fillId="0" borderId="0" xfId="0" applyFont="1" applyAlignment="1">
      <alignment horizontal="center"/>
    </xf>
    <xf numFmtId="0" fontId="37" fillId="0" borderId="24" xfId="0" applyFont="1" applyBorder="1"/>
    <xf numFmtId="0" fontId="24" fillId="0" borderId="25" xfId="0" applyFont="1" applyBorder="1" applyAlignment="1">
      <alignment horizontal="center"/>
    </xf>
    <xf numFmtId="0" fontId="37" fillId="0" borderId="26" xfId="0" applyFont="1" applyBorder="1"/>
    <xf numFmtId="0" fontId="24" fillId="0" borderId="27" xfId="0" applyFont="1" applyBorder="1" applyAlignment="1">
      <alignment horizontal="center"/>
    </xf>
    <xf numFmtId="0" fontId="22" fillId="0" borderId="26" xfId="0" applyFont="1" applyBorder="1"/>
    <xf numFmtId="0" fontId="37" fillId="0" borderId="28" xfId="0" applyFont="1" applyBorder="1"/>
    <xf numFmtId="0" fontId="24" fillId="0" borderId="29" xfId="0" applyFont="1" applyBorder="1" applyAlignment="1">
      <alignment horizontal="center"/>
    </xf>
    <xf numFmtId="166" fontId="24" fillId="0" borderId="0" xfId="0" applyNumberFormat="1" applyFont="1" applyBorder="1" applyAlignment="1">
      <alignment horizontal="center"/>
    </xf>
    <xf numFmtId="0" fontId="24" fillId="0" borderId="2" xfId="0" applyFont="1" applyBorder="1" applyAlignment="1"/>
    <xf numFmtId="166" fontId="24" fillId="0" borderId="14" xfId="0" applyNumberFormat="1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8" fillId="0" borderId="2" xfId="0" applyFont="1" applyBorder="1" applyAlignment="1">
      <alignment horizontal="centerContinuous"/>
    </xf>
    <xf numFmtId="0" fontId="29" fillId="0" borderId="4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/>
    </xf>
    <xf numFmtId="0" fontId="28" fillId="0" borderId="0" xfId="0" applyFont="1" applyBorder="1" applyAlignment="1">
      <alignment horizontal="left"/>
    </xf>
    <xf numFmtId="0" fontId="28" fillId="0" borderId="0" xfId="0" applyFont="1" applyBorder="1" applyAlignment="1">
      <alignment horizontal="center"/>
    </xf>
    <xf numFmtId="4" fontId="28" fillId="0" borderId="0" xfId="0" applyNumberFormat="1" applyFont="1" applyBorder="1" applyAlignment="1">
      <alignment horizontal="center"/>
    </xf>
    <xf numFmtId="167" fontId="24" fillId="0" borderId="0" xfId="3" applyNumberFormat="1" applyFont="1"/>
    <xf numFmtId="168" fontId="33" fillId="0" borderId="0" xfId="3" applyNumberFormat="1" applyFont="1"/>
    <xf numFmtId="4" fontId="12" fillId="4" borderId="1" xfId="0" applyNumberFormat="1" applyFont="1" applyFill="1" applyBorder="1" applyAlignment="1">
      <alignment horizontal="center" vertical="center"/>
    </xf>
    <xf numFmtId="4" fontId="13" fillId="4" borderId="3" xfId="2" applyNumberFormat="1" applyFont="1" applyFill="1" applyBorder="1" applyAlignment="1">
      <alignment vertical="center"/>
    </xf>
    <xf numFmtId="49" fontId="11" fillId="4" borderId="2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/>
    <xf numFmtId="0" fontId="9" fillId="0" borderId="0" xfId="0" applyFont="1" applyBorder="1" applyAlignment="1">
      <alignment horizontal="left" wrapText="1"/>
    </xf>
    <xf numFmtId="49" fontId="10" fillId="3" borderId="2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3" borderId="4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49" fontId="10" fillId="4" borderId="4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right" vertical="center"/>
    </xf>
    <xf numFmtId="0" fontId="11" fillId="4" borderId="3" xfId="0" applyFont="1" applyFill="1" applyBorder="1" applyAlignment="1">
      <alignment horizontal="right" vertical="center"/>
    </xf>
    <xf numFmtId="0" fontId="11" fillId="4" borderId="4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1" fillId="3" borderId="2" xfId="0" applyFont="1" applyFill="1" applyBorder="1" applyAlignment="1">
      <alignment horizontal="right" vertical="center"/>
    </xf>
    <xf numFmtId="0" fontId="11" fillId="3" borderId="3" xfId="0" applyFont="1" applyFill="1" applyBorder="1" applyAlignment="1">
      <alignment horizontal="right" vertical="center"/>
    </xf>
    <xf numFmtId="10" fontId="11" fillId="4" borderId="3" xfId="3" applyNumberFormat="1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left" vertical="center"/>
    </xf>
    <xf numFmtId="0" fontId="12" fillId="4" borderId="4" xfId="0" applyFont="1" applyFill="1" applyBorder="1" applyAlignment="1">
      <alignment horizontal="left" vertical="center"/>
    </xf>
    <xf numFmtId="49" fontId="13" fillId="4" borderId="2" xfId="2" applyNumberFormat="1" applyFont="1" applyFill="1" applyBorder="1" applyAlignment="1">
      <alignment horizontal="left" vertical="center"/>
    </xf>
    <xf numFmtId="49" fontId="13" fillId="4" borderId="3" xfId="2" applyNumberFormat="1" applyFont="1" applyFill="1" applyBorder="1" applyAlignment="1">
      <alignment horizontal="left" vertical="center"/>
    </xf>
    <xf numFmtId="4" fontId="28" fillId="0" borderId="2" xfId="0" applyNumberFormat="1" applyFont="1" applyBorder="1" applyAlignment="1">
      <alignment horizontal="center"/>
    </xf>
    <xf numFmtId="4" fontId="28" fillId="0" borderId="4" xfId="0" applyNumberFormat="1" applyFont="1" applyBorder="1" applyAlignment="1">
      <alignment horizontal="center"/>
    </xf>
    <xf numFmtId="4" fontId="28" fillId="0" borderId="13" xfId="0" applyNumberFormat="1" applyFont="1" applyBorder="1" applyAlignment="1">
      <alignment horizontal="center" vertical="center"/>
    </xf>
    <xf numFmtId="4" fontId="28" fillId="0" borderId="15" xfId="0" applyNumberFormat="1" applyFont="1" applyBorder="1" applyAlignment="1">
      <alignment horizontal="center" vertical="center"/>
    </xf>
    <xf numFmtId="4" fontId="28" fillId="0" borderId="14" xfId="0" applyNumberFormat="1" applyFont="1" applyBorder="1" applyAlignment="1">
      <alignment horizontal="center" vertical="center"/>
    </xf>
    <xf numFmtId="49" fontId="22" fillId="0" borderId="13" xfId="0" applyNumberFormat="1" applyFont="1" applyBorder="1" applyAlignment="1">
      <alignment horizontal="center" vertical="center" wrapText="1"/>
    </xf>
    <xf numFmtId="49" fontId="22" fillId="0" borderId="14" xfId="0" applyNumberFormat="1" applyFont="1" applyBorder="1" applyAlignment="1">
      <alignment horizontal="center" vertical="center" wrapText="1"/>
    </xf>
    <xf numFmtId="4" fontId="22" fillId="0" borderId="19" xfId="0" applyNumberFormat="1" applyFont="1" applyBorder="1" applyAlignment="1">
      <alignment horizontal="center"/>
    </xf>
    <xf numFmtId="4" fontId="24" fillId="0" borderId="20" xfId="0" applyNumberFormat="1" applyFont="1" applyBorder="1" applyAlignment="1">
      <alignment horizontal="center"/>
    </xf>
    <xf numFmtId="4" fontId="22" fillId="0" borderId="17" xfId="0" applyNumberFormat="1" applyFont="1" applyBorder="1" applyAlignment="1">
      <alignment horizontal="center"/>
    </xf>
    <xf numFmtId="4" fontId="22" fillId="0" borderId="18" xfId="0" applyNumberFormat="1" applyFont="1" applyBorder="1" applyAlignment="1">
      <alignment horizontal="center"/>
    </xf>
    <xf numFmtId="4" fontId="22" fillId="0" borderId="20" xfId="0" applyNumberFormat="1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49" fontId="28" fillId="0" borderId="13" xfId="0" applyNumberFormat="1" applyFont="1" applyBorder="1" applyAlignment="1">
      <alignment horizontal="left" vertical="center" wrapText="1"/>
    </xf>
    <xf numFmtId="49" fontId="28" fillId="0" borderId="14" xfId="0" applyNumberFormat="1" applyFont="1" applyBorder="1" applyAlignment="1">
      <alignment horizontal="left" vertical="center" wrapText="1"/>
    </xf>
    <xf numFmtId="0" fontId="28" fillId="0" borderId="13" xfId="0" applyFont="1" applyBorder="1" applyAlignment="1">
      <alignment horizontal="left" vertical="center"/>
    </xf>
    <xf numFmtId="0" fontId="28" fillId="0" borderId="14" xfId="0" applyFont="1" applyBorder="1" applyAlignment="1">
      <alignment horizontal="left" vertical="center"/>
    </xf>
    <xf numFmtId="0" fontId="28" fillId="0" borderId="30" xfId="0" applyFont="1" applyBorder="1" applyAlignment="1">
      <alignment horizontal="left" vertical="center"/>
    </xf>
    <xf numFmtId="4" fontId="24" fillId="0" borderId="18" xfId="0" applyNumberFormat="1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5" fillId="0" borderId="0" xfId="0" applyFont="1" applyAlignment="1"/>
    <xf numFmtId="0" fontId="26" fillId="0" borderId="0" xfId="0" applyFont="1" applyAlignment="1"/>
    <xf numFmtId="0" fontId="27" fillId="0" borderId="5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23" fillId="0" borderId="12" xfId="0" applyFont="1" applyBorder="1" applyAlignment="1">
      <alignment horizontal="left"/>
    </xf>
    <xf numFmtId="0" fontId="23" fillId="0" borderId="10" xfId="0" applyFont="1" applyBorder="1" applyAlignment="1">
      <alignment horizontal="left"/>
    </xf>
  </cellXfs>
  <cellStyles count="5">
    <cellStyle name="Moeda" xfId="1" builtinId="4"/>
    <cellStyle name="Normal" xfId="0" builtinId="0"/>
    <cellStyle name="Normal_Boletim 156" xfId="2"/>
    <cellStyle name="Porcentagem" xfId="3" builtinId="5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539198</xdr:colOff>
      <xdr:row>40</xdr:row>
      <xdr:rowOff>771111</xdr:rowOff>
    </xdr:from>
    <xdr:to>
      <xdr:col>3</xdr:col>
      <xdr:colOff>1963565</xdr:colOff>
      <xdr:row>45</xdr:row>
      <xdr:rowOff>152401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H="1">
          <a:off x="539198" y="11467686"/>
          <a:ext cx="3472242" cy="11053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Thiemy Barbieri Jorge 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Engenheira  Responsável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CREA: 5069682799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ART:28027230181017022</a:t>
          </a:r>
        </a:p>
      </xdr:txBody>
    </xdr:sp>
    <xdr:clientData/>
  </xdr:twoCellAnchor>
  <xdr:twoCellAnchor>
    <xdr:from>
      <xdr:col>4</xdr:col>
      <xdr:colOff>89453</xdr:colOff>
      <xdr:row>47</xdr:row>
      <xdr:rowOff>153229</xdr:rowOff>
    </xdr:from>
    <xdr:to>
      <xdr:col>8</xdr:col>
      <xdr:colOff>528068</xdr:colOff>
      <xdr:row>51</xdr:row>
      <xdr:rowOff>153418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H="1">
          <a:off x="4994828" y="12964354"/>
          <a:ext cx="3553290" cy="8002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Cristiano Salmeirão</a:t>
          </a:r>
          <a:r>
            <a:rPr lang="pt-BR" sz="1100" b="1" baseline="0">
              <a:latin typeface="Arial" pitchFamily="34" charset="0"/>
              <a:cs typeface="Arial" pitchFamily="34" charset="0"/>
            </a:rPr>
            <a:t> </a:t>
          </a:r>
          <a:endParaRPr lang="pt-BR" sz="1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Prefeito Municipal</a:t>
          </a:r>
          <a:endParaRPr lang="pt-BR" sz="1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561974</xdr:colOff>
      <xdr:row>0</xdr:row>
      <xdr:rowOff>123825</xdr:rowOff>
    </xdr:from>
    <xdr:to>
      <xdr:col>7</xdr:col>
      <xdr:colOff>447674</xdr:colOff>
      <xdr:row>5</xdr:row>
      <xdr:rowOff>26670</xdr:rowOff>
    </xdr:to>
    <xdr:pic>
      <xdr:nvPicPr>
        <xdr:cNvPr id="5" name="Imagem 4" descr="Descrição: C:\Documents and Settings\Anjinho\Meus documentos\Minhas imagens\LOGO PREFEITURA.jpg">
          <a:extLst>
            <a:ext uri="{FF2B5EF4-FFF2-40B4-BE49-F238E27FC236}">
              <a16:creationId xmlns:a16="http://schemas.microsoft.com/office/drawing/2014/main" xmlns="" id="{74F18EAA-889E-4D37-A969-623B076EFA9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49" y="123825"/>
          <a:ext cx="5991225" cy="85534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4</xdr:col>
      <xdr:colOff>167723</xdr:colOff>
      <xdr:row>40</xdr:row>
      <xdr:rowOff>733011</xdr:rowOff>
    </xdr:from>
    <xdr:to>
      <xdr:col>8</xdr:col>
      <xdr:colOff>525290</xdr:colOff>
      <xdr:row>45</xdr:row>
      <xdr:rowOff>114301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H="1">
          <a:off x="5073098" y="11429586"/>
          <a:ext cx="3472242" cy="11053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Alexandre</a:t>
          </a:r>
          <a:r>
            <a:rPr lang="pt-BR" sz="1100" b="1" baseline="0">
              <a:latin typeface="Arial" pitchFamily="34" charset="0"/>
              <a:cs typeface="Arial" pitchFamily="34" charset="0"/>
            </a:rPr>
            <a:t> J. S. Lasila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Secretário</a:t>
          </a:r>
          <a:r>
            <a:rPr lang="pt-BR" sz="1100" b="1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Adjunto de Obras</a:t>
          </a:r>
          <a:endParaRPr lang="pt-BR" sz="1100" b="1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0</xdr:col>
      <xdr:colOff>581025</xdr:colOff>
      <xdr:row>47</xdr:row>
      <xdr:rowOff>180975</xdr:rowOff>
    </xdr:from>
    <xdr:to>
      <xdr:col>3</xdr:col>
      <xdr:colOff>2005392</xdr:colOff>
      <xdr:row>53</xdr:row>
      <xdr:rowOff>105190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H="1">
          <a:off x="581025" y="12992100"/>
          <a:ext cx="3472242" cy="11053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Saulo Giampietro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Secretário</a:t>
          </a:r>
          <a:r>
            <a:rPr lang="pt-BR" sz="1100" b="1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de Obras</a:t>
          </a:r>
          <a:endParaRPr lang="pt-BR" sz="1100" b="1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8</xdr:row>
      <xdr:rowOff>0</xdr:rowOff>
    </xdr:from>
    <xdr:to>
      <xdr:col>10</xdr:col>
      <xdr:colOff>0</xdr:colOff>
      <xdr:row>8</xdr:row>
      <xdr:rowOff>0</xdr:rowOff>
    </xdr:to>
    <xdr:sp macro="" textlink="">
      <xdr:nvSpPr>
        <xdr:cNvPr id="2" name="Line 10">
          <a:extLst>
            <a:ext uri="{FF2B5EF4-FFF2-40B4-BE49-F238E27FC236}">
              <a16:creationId xmlns:a16="http://schemas.microsoft.com/office/drawing/2014/main" xmlns="" id="{891884BA-2F95-4F35-A6B5-C11C00D15D34}"/>
            </a:ext>
          </a:extLst>
        </xdr:cNvPr>
        <xdr:cNvSpPr>
          <a:spLocks noChangeShapeType="1"/>
        </xdr:cNvSpPr>
      </xdr:nvSpPr>
      <xdr:spPr bwMode="auto">
        <a:xfrm>
          <a:off x="11249025" y="295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8</xdr:row>
      <xdr:rowOff>0</xdr:rowOff>
    </xdr:from>
    <xdr:to>
      <xdr:col>10</xdr:col>
      <xdr:colOff>0</xdr:colOff>
      <xdr:row>8</xdr:row>
      <xdr:rowOff>0</xdr:rowOff>
    </xdr:to>
    <xdr:sp macro="" textlink="">
      <xdr:nvSpPr>
        <xdr:cNvPr id="3" name="Line 11">
          <a:extLst>
            <a:ext uri="{FF2B5EF4-FFF2-40B4-BE49-F238E27FC236}">
              <a16:creationId xmlns:a16="http://schemas.microsoft.com/office/drawing/2014/main" xmlns="" id="{DDAE4865-E354-4AD8-AB4B-CBB2534AAD78}"/>
            </a:ext>
          </a:extLst>
        </xdr:cNvPr>
        <xdr:cNvSpPr>
          <a:spLocks noChangeShapeType="1"/>
        </xdr:cNvSpPr>
      </xdr:nvSpPr>
      <xdr:spPr bwMode="auto">
        <a:xfrm>
          <a:off x="11249025" y="295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8</xdr:row>
      <xdr:rowOff>0</xdr:rowOff>
    </xdr:from>
    <xdr:to>
      <xdr:col>10</xdr:col>
      <xdr:colOff>0</xdr:colOff>
      <xdr:row>8</xdr:row>
      <xdr:rowOff>0</xdr:rowOff>
    </xdr:to>
    <xdr:sp macro="" textlink="">
      <xdr:nvSpPr>
        <xdr:cNvPr id="4" name="Line 12">
          <a:extLst>
            <a:ext uri="{FF2B5EF4-FFF2-40B4-BE49-F238E27FC236}">
              <a16:creationId xmlns:a16="http://schemas.microsoft.com/office/drawing/2014/main" xmlns="" id="{43645977-0794-474F-8BD2-55537228BEE7}"/>
            </a:ext>
          </a:extLst>
        </xdr:cNvPr>
        <xdr:cNvSpPr>
          <a:spLocks noChangeShapeType="1"/>
        </xdr:cNvSpPr>
      </xdr:nvSpPr>
      <xdr:spPr bwMode="auto">
        <a:xfrm flipH="1">
          <a:off x="11249025" y="295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8</xdr:row>
      <xdr:rowOff>0</xdr:rowOff>
    </xdr:from>
    <xdr:to>
      <xdr:col>10</xdr:col>
      <xdr:colOff>0</xdr:colOff>
      <xdr:row>8</xdr:row>
      <xdr:rowOff>0</xdr:rowOff>
    </xdr:to>
    <xdr:sp macro="" textlink="">
      <xdr:nvSpPr>
        <xdr:cNvPr id="5" name="Line 13">
          <a:extLst>
            <a:ext uri="{FF2B5EF4-FFF2-40B4-BE49-F238E27FC236}">
              <a16:creationId xmlns:a16="http://schemas.microsoft.com/office/drawing/2014/main" xmlns="" id="{07653DBE-F9F7-4231-A1B3-7863A4C027D7}"/>
            </a:ext>
          </a:extLst>
        </xdr:cNvPr>
        <xdr:cNvSpPr>
          <a:spLocks noChangeShapeType="1"/>
        </xdr:cNvSpPr>
      </xdr:nvSpPr>
      <xdr:spPr bwMode="auto">
        <a:xfrm>
          <a:off x="11249025" y="295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2257425</xdr:colOff>
      <xdr:row>0</xdr:row>
      <xdr:rowOff>0</xdr:rowOff>
    </xdr:from>
    <xdr:to>
      <xdr:col>7</xdr:col>
      <xdr:colOff>600075</xdr:colOff>
      <xdr:row>3</xdr:row>
      <xdr:rowOff>133350</xdr:rowOff>
    </xdr:to>
    <xdr:pic>
      <xdr:nvPicPr>
        <xdr:cNvPr id="6" name="Imagem 5" descr="Descrição: C:\Documents and Settings\Anjinho\Meus documentos\Minhas imagens\LOGO PREFEITURA.jpg">
          <a:extLst>
            <a:ext uri="{FF2B5EF4-FFF2-40B4-BE49-F238E27FC236}">
              <a16:creationId xmlns:a16="http://schemas.microsoft.com/office/drawing/2014/main" xmlns="" id="{CB822E7C-9633-4584-AA8A-C5283026F34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75" y="0"/>
          <a:ext cx="59912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iemy/Desktop/Secretaria%20de%20Obras/5.%20RECAP.%20E%20PAV/3.PR&#211;-TRANSPORTE/3%20-%20ProTransp%20-%205&#186;envio/2%20-%20Convenio%202/1.%20Or&#231;amento/PLANILHA%202/or&#231;amento%202-PLANILHA%20M&#218;LTIPLA%202.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29">
          <cell r="G29">
            <v>42826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tabSelected="1" view="pageBreakPreview" zoomScaleNormal="85" zoomScaleSheetLayoutView="100" workbookViewId="0">
      <selection activeCell="I41" sqref="I41"/>
    </sheetView>
  </sheetViews>
  <sheetFormatPr defaultRowHeight="15"/>
  <cols>
    <col min="1" max="1" width="8.85546875" style="1" customWidth="1"/>
    <col min="2" max="2" width="6.7109375" style="1" bestFit="1" customWidth="1"/>
    <col min="3" max="3" width="15.140625" style="1" customWidth="1"/>
    <col min="4" max="4" width="42.85546875" style="1" customWidth="1"/>
    <col min="5" max="5" width="10.28515625" style="3" customWidth="1"/>
    <col min="6" max="6" width="10.140625" style="1" customWidth="1"/>
    <col min="7" max="8" width="13.140625" style="1" customWidth="1"/>
    <col min="9" max="9" width="19" style="1" customWidth="1"/>
    <col min="10" max="10" width="9.140625" style="1"/>
    <col min="11" max="11" width="10.85546875" style="1" customWidth="1"/>
    <col min="12" max="12" width="14.140625" style="1" customWidth="1"/>
    <col min="13" max="13" width="12.28515625" style="1" customWidth="1"/>
    <col min="14" max="16" width="9.140625" style="1"/>
    <col min="17" max="17" width="12.28515625" style="1" customWidth="1"/>
    <col min="18" max="16384" width="9.140625" style="1"/>
  </cols>
  <sheetData>
    <row r="1" spans="1:19">
      <c r="C1" s="145"/>
      <c r="D1" s="145"/>
      <c r="E1" s="145"/>
      <c r="F1" s="145"/>
      <c r="G1" s="145"/>
      <c r="H1" s="145"/>
      <c r="I1" s="145"/>
    </row>
    <row r="2" spans="1:19">
      <c r="C2" s="146"/>
      <c r="D2" s="146"/>
      <c r="E2" s="146"/>
      <c r="F2" s="146"/>
      <c r="G2" s="146"/>
      <c r="H2" s="146"/>
      <c r="I2" s="146"/>
    </row>
    <row r="3" spans="1:19">
      <c r="A3" s="2"/>
      <c r="B3" s="2"/>
      <c r="C3" s="146"/>
      <c r="D3" s="146"/>
      <c r="E3" s="146"/>
      <c r="F3" s="146"/>
      <c r="G3" s="146"/>
      <c r="H3" s="146"/>
      <c r="I3" s="146"/>
    </row>
    <row r="4" spans="1:19">
      <c r="A4" s="2"/>
      <c r="B4" s="2"/>
      <c r="C4" s="147"/>
      <c r="D4" s="147"/>
      <c r="E4" s="147"/>
      <c r="F4" s="147"/>
      <c r="G4" s="147"/>
      <c r="H4" s="147"/>
      <c r="I4" s="147"/>
    </row>
    <row r="5" spans="1:19">
      <c r="A5" s="2"/>
      <c r="B5" s="2"/>
      <c r="C5" s="2"/>
    </row>
    <row r="6" spans="1:19">
      <c r="A6" s="2"/>
      <c r="B6" s="2"/>
      <c r="C6" s="2"/>
    </row>
    <row r="7" spans="1:19">
      <c r="A7" s="148" t="s">
        <v>0</v>
      </c>
      <c r="B7" s="148"/>
      <c r="C7" s="148"/>
      <c r="D7" s="148"/>
      <c r="E7" s="148"/>
      <c r="F7" s="148"/>
      <c r="G7" s="148"/>
      <c r="H7" s="148"/>
      <c r="I7" s="148"/>
    </row>
    <row r="8" spans="1:19" ht="37.5" customHeight="1">
      <c r="A8" s="2"/>
      <c r="B8" s="2"/>
      <c r="C8" s="2"/>
      <c r="D8" s="2"/>
      <c r="F8" s="2"/>
      <c r="G8" s="2"/>
      <c r="H8" s="2"/>
      <c r="I8" s="2"/>
    </row>
    <row r="9" spans="1:19" ht="15.75">
      <c r="A9" s="136" t="s">
        <v>1</v>
      </c>
      <c r="B9" s="136"/>
      <c r="C9" s="136"/>
      <c r="D9" s="136"/>
      <c r="E9" s="136"/>
      <c r="F9" s="136"/>
      <c r="G9" s="136"/>
      <c r="H9" s="136"/>
      <c r="I9" s="136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5.75">
      <c r="A10" s="4"/>
      <c r="B10" s="4"/>
      <c r="C10" s="4"/>
      <c r="D10" s="4"/>
      <c r="E10" s="5"/>
      <c r="F10" s="4"/>
      <c r="G10" s="4"/>
      <c r="H10" s="4"/>
      <c r="I10" s="4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5.75">
      <c r="A11" s="135" t="s">
        <v>37</v>
      </c>
      <c r="B11" s="135"/>
      <c r="C11" s="135"/>
      <c r="D11" s="135"/>
      <c r="E11" s="135"/>
      <c r="F11" s="135"/>
      <c r="G11" s="135"/>
      <c r="H11" s="135"/>
      <c r="I11" s="135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33.75" customHeight="1">
      <c r="A12" s="136" t="s">
        <v>106</v>
      </c>
      <c r="B12" s="136"/>
      <c r="C12" s="136"/>
      <c r="D12" s="136"/>
      <c r="E12" s="136"/>
      <c r="F12" s="136"/>
      <c r="G12" s="136"/>
      <c r="H12" s="136"/>
      <c r="I12" s="136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5.75">
      <c r="A13" s="6"/>
      <c r="B13" s="6"/>
      <c r="C13" s="6"/>
      <c r="D13" s="6"/>
      <c r="E13" s="7"/>
      <c r="F13" s="6"/>
      <c r="G13" s="6"/>
      <c r="H13" s="6"/>
      <c r="I13" s="6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s="11" customFormat="1" ht="27" customHeight="1">
      <c r="A14" s="8" t="s">
        <v>2</v>
      </c>
      <c r="B14" s="9" t="s">
        <v>3</v>
      </c>
      <c r="C14" s="9" t="s">
        <v>38</v>
      </c>
      <c r="D14" s="10" t="s">
        <v>4</v>
      </c>
      <c r="E14" s="9" t="s">
        <v>31</v>
      </c>
      <c r="F14" s="9" t="s">
        <v>32</v>
      </c>
      <c r="G14" s="9" t="s">
        <v>22</v>
      </c>
      <c r="H14" s="10" t="s">
        <v>41</v>
      </c>
      <c r="I14" s="9" t="s">
        <v>5</v>
      </c>
    </row>
    <row r="15" spans="1:19" ht="23.25" customHeight="1">
      <c r="A15" s="137" t="s">
        <v>33</v>
      </c>
      <c r="B15" s="138"/>
      <c r="C15" s="138"/>
      <c r="D15" s="138"/>
      <c r="E15" s="138"/>
      <c r="F15" s="138"/>
      <c r="G15" s="138"/>
      <c r="H15" s="138"/>
      <c r="I15" s="139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s="15" customFormat="1" ht="21" customHeight="1">
      <c r="A16" s="140" t="s">
        <v>13</v>
      </c>
      <c r="B16" s="141"/>
      <c r="C16" s="57" t="s">
        <v>44</v>
      </c>
      <c r="D16" s="12"/>
      <c r="E16" s="12"/>
      <c r="F16" s="12"/>
      <c r="G16" s="12"/>
      <c r="H16" s="12"/>
      <c r="I16" s="13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19" s="53" customFormat="1" ht="18.75" customHeight="1">
      <c r="A17" s="16" t="s">
        <v>6</v>
      </c>
      <c r="B17" s="17" t="s">
        <v>12</v>
      </c>
      <c r="C17" s="49" t="s">
        <v>49</v>
      </c>
      <c r="D17" s="50" t="s">
        <v>45</v>
      </c>
      <c r="E17" s="51">
        <v>6</v>
      </c>
      <c r="F17" s="19" t="s">
        <v>7</v>
      </c>
      <c r="G17" s="20">
        <v>358.87</v>
      </c>
      <c r="H17" s="20">
        <f>(G17*$B$33)+G17</f>
        <v>448.58749999999998</v>
      </c>
      <c r="I17" s="21">
        <f>ROUND((H17*E17),2)</f>
        <v>2691.53</v>
      </c>
      <c r="J17" s="52"/>
      <c r="K17" s="52"/>
      <c r="L17" s="52"/>
      <c r="M17" s="52"/>
      <c r="N17" s="52"/>
      <c r="O17" s="52"/>
      <c r="P17" s="52"/>
      <c r="Q17" s="52"/>
      <c r="R17" s="52"/>
      <c r="S17" s="52"/>
    </row>
    <row r="18" spans="1:19" s="53" customFormat="1" ht="21" customHeight="1">
      <c r="A18" s="142" t="s">
        <v>46</v>
      </c>
      <c r="B18" s="143"/>
      <c r="C18" s="143"/>
      <c r="D18" s="143"/>
      <c r="E18" s="143"/>
      <c r="F18" s="143"/>
      <c r="G18" s="143"/>
      <c r="H18" s="144"/>
      <c r="I18" s="22">
        <f>SUM(I17)</f>
        <v>2691.53</v>
      </c>
      <c r="J18" s="52">
        <f>I18*$B$32</f>
        <v>0</v>
      </c>
      <c r="K18" s="54">
        <f>SUM(I18+J18)</f>
        <v>2691.53</v>
      </c>
      <c r="L18" s="52"/>
      <c r="M18" s="52"/>
      <c r="N18" s="52"/>
      <c r="O18" s="52"/>
      <c r="P18" s="52"/>
      <c r="Q18" s="52"/>
      <c r="R18" s="52"/>
      <c r="S18" s="52"/>
    </row>
    <row r="19" spans="1:19" s="53" customFormat="1" ht="21" customHeight="1">
      <c r="A19" s="55"/>
      <c r="B19" s="56"/>
      <c r="C19" s="56"/>
      <c r="D19" s="56"/>
      <c r="E19" s="56"/>
      <c r="F19" s="56"/>
      <c r="G19" s="56"/>
      <c r="H19" s="56"/>
      <c r="I19" s="13"/>
      <c r="J19" s="52"/>
      <c r="K19" s="54"/>
      <c r="L19" s="52"/>
      <c r="M19" s="52"/>
      <c r="N19" s="52"/>
      <c r="O19" s="52"/>
      <c r="P19" s="52"/>
      <c r="Q19" s="52"/>
      <c r="R19" s="52"/>
      <c r="S19" s="52"/>
    </row>
    <row r="20" spans="1:19" s="15" customFormat="1" ht="21" customHeight="1">
      <c r="A20" s="140" t="s">
        <v>14</v>
      </c>
      <c r="B20" s="141"/>
      <c r="C20" s="133" t="s">
        <v>23</v>
      </c>
      <c r="D20" s="134"/>
      <c r="E20" s="12"/>
      <c r="F20" s="12"/>
      <c r="G20" s="12"/>
      <c r="H20" s="12"/>
      <c r="I20" s="13"/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spans="1:19" s="15" customFormat="1" ht="31.5" customHeight="1">
      <c r="A21" s="16" t="s">
        <v>6</v>
      </c>
      <c r="B21" s="17" t="s">
        <v>53</v>
      </c>
      <c r="C21" s="24" t="s">
        <v>35</v>
      </c>
      <c r="D21" s="18" t="s">
        <v>36</v>
      </c>
      <c r="E21" s="131">
        <v>127384.4</v>
      </c>
      <c r="F21" s="19" t="s">
        <v>7</v>
      </c>
      <c r="G21" s="20">
        <v>0.52</v>
      </c>
      <c r="H21" s="20">
        <f>(G21*$B$33)+G21</f>
        <v>0.65</v>
      </c>
      <c r="I21" s="21">
        <f t="shared" ref="I21" si="0">ROUND((H21*E21),2)</f>
        <v>82799.86</v>
      </c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1:19" s="15" customFormat="1" ht="18.75" customHeight="1">
      <c r="A22" s="16" t="s">
        <v>6</v>
      </c>
      <c r="B22" s="23" t="s">
        <v>48</v>
      </c>
      <c r="C22" s="24" t="s">
        <v>50</v>
      </c>
      <c r="D22" s="18" t="s">
        <v>9</v>
      </c>
      <c r="E22" s="131">
        <f>E21</f>
        <v>127384.4</v>
      </c>
      <c r="F22" s="19" t="s">
        <v>7</v>
      </c>
      <c r="G22" s="20">
        <v>3.45</v>
      </c>
      <c r="H22" s="20">
        <f>(G22*$B$33)+G22</f>
        <v>4.3125</v>
      </c>
      <c r="I22" s="21">
        <f t="shared" ref="I22:I23" si="1">ROUND((H22*E22),2)</f>
        <v>549345.23</v>
      </c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1:19" s="15" customFormat="1" ht="25.5">
      <c r="A23" s="16" t="s">
        <v>6</v>
      </c>
      <c r="B23" s="23" t="s">
        <v>100</v>
      </c>
      <c r="C23" s="24" t="s">
        <v>47</v>
      </c>
      <c r="D23" s="18" t="s">
        <v>52</v>
      </c>
      <c r="E23" s="131">
        <f>E22*0.03</f>
        <v>3821.5319999999997</v>
      </c>
      <c r="F23" s="19" t="s">
        <v>8</v>
      </c>
      <c r="G23" s="20">
        <v>787.56</v>
      </c>
      <c r="H23" s="20">
        <f>(G23*$B$33)+G23</f>
        <v>984.44999999999993</v>
      </c>
      <c r="I23" s="21">
        <f t="shared" si="1"/>
        <v>3762107.18</v>
      </c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1:19" s="15" customFormat="1" ht="21" customHeight="1">
      <c r="A24" s="142" t="s">
        <v>34</v>
      </c>
      <c r="B24" s="143"/>
      <c r="C24" s="143"/>
      <c r="D24" s="143"/>
      <c r="E24" s="143"/>
      <c r="F24" s="143"/>
      <c r="G24" s="143"/>
      <c r="H24" s="144"/>
      <c r="I24" s="22">
        <f>SUM(I21:I23)</f>
        <v>4394252.2700000005</v>
      </c>
      <c r="J24" s="14"/>
      <c r="K24" s="47"/>
      <c r="L24" s="14"/>
      <c r="M24" s="14"/>
      <c r="N24" s="14"/>
      <c r="O24" s="14"/>
      <c r="P24" s="14"/>
      <c r="Q24" s="14"/>
      <c r="R24" s="14"/>
      <c r="S24" s="14"/>
    </row>
    <row r="25" spans="1:19" s="15" customFormat="1" ht="21" customHeight="1">
      <c r="A25" s="140" t="s">
        <v>42</v>
      </c>
      <c r="B25" s="141"/>
      <c r="C25" s="133" t="s">
        <v>24</v>
      </c>
      <c r="D25" s="134"/>
      <c r="E25" s="12"/>
      <c r="F25" s="12"/>
      <c r="G25" s="12"/>
      <c r="H25" s="12"/>
      <c r="I25" s="13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1:19" s="15" customFormat="1" ht="18.75" customHeight="1">
      <c r="A26" s="155" t="s">
        <v>43</v>
      </c>
      <c r="B26" s="156"/>
      <c r="C26" s="157" t="s">
        <v>51</v>
      </c>
      <c r="D26" s="158"/>
      <c r="E26" s="25"/>
      <c r="F26" s="25"/>
      <c r="G26" s="25"/>
      <c r="H26" s="25"/>
      <c r="I26" s="26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1:19" s="15" customFormat="1" ht="31.5" customHeight="1">
      <c r="A27" s="16" t="s">
        <v>6</v>
      </c>
      <c r="B27" s="17" t="s">
        <v>101</v>
      </c>
      <c r="C27" s="24" t="s">
        <v>26</v>
      </c>
      <c r="D27" s="18" t="s">
        <v>25</v>
      </c>
      <c r="E27" s="131">
        <v>28.58</v>
      </c>
      <c r="F27" s="19" t="s">
        <v>7</v>
      </c>
      <c r="G27" s="20">
        <v>685.75</v>
      </c>
      <c r="H27" s="20">
        <f>(G27*$B$33)+G27</f>
        <v>857.1875</v>
      </c>
      <c r="I27" s="21">
        <f>ROUND((H27*E27),2)</f>
        <v>24498.42</v>
      </c>
      <c r="J27" s="14"/>
      <c r="K27" s="14"/>
      <c r="L27" s="14"/>
      <c r="M27" s="14"/>
      <c r="N27" s="14"/>
      <c r="O27" s="14"/>
      <c r="P27" s="14"/>
      <c r="Q27" s="14"/>
      <c r="R27" s="14"/>
      <c r="S27" s="14"/>
    </row>
    <row r="28" spans="1:19" s="15" customFormat="1" ht="31.5" customHeight="1">
      <c r="A28" s="16" t="s">
        <v>6</v>
      </c>
      <c r="B28" s="17" t="s">
        <v>102</v>
      </c>
      <c r="C28" s="24" t="s">
        <v>27</v>
      </c>
      <c r="D28" s="18" t="s">
        <v>28</v>
      </c>
      <c r="E28" s="131">
        <v>1714.5</v>
      </c>
      <c r="F28" s="19" t="s">
        <v>29</v>
      </c>
      <c r="G28" s="20">
        <v>15.62</v>
      </c>
      <c r="H28" s="20">
        <f>(G28*$B$33)+G28</f>
        <v>19.524999999999999</v>
      </c>
      <c r="I28" s="21">
        <f>ROUND((H28*E28),2)</f>
        <v>33475.61</v>
      </c>
      <c r="J28" s="14"/>
      <c r="K28" s="14"/>
      <c r="L28" s="14"/>
      <c r="M28" s="14"/>
      <c r="N28" s="14"/>
      <c r="O28" s="14"/>
      <c r="P28" s="14"/>
      <c r="Q28" s="14"/>
      <c r="R28" s="14"/>
      <c r="S28" s="14"/>
    </row>
    <row r="29" spans="1:19" s="28" customFormat="1" ht="38.25">
      <c r="A29" s="16" t="s">
        <v>10</v>
      </c>
      <c r="B29" s="17" t="s">
        <v>103</v>
      </c>
      <c r="C29" s="24" t="s">
        <v>98</v>
      </c>
      <c r="D29" s="18" t="s">
        <v>99</v>
      </c>
      <c r="E29" s="131">
        <v>127</v>
      </c>
      <c r="F29" s="19" t="s">
        <v>30</v>
      </c>
      <c r="G29" s="20">
        <v>48.37</v>
      </c>
      <c r="H29" s="20">
        <f>(G29*$B$33)+G29</f>
        <v>60.462499999999999</v>
      </c>
      <c r="I29" s="21">
        <f>ROUND((H29*E29),2)</f>
        <v>7678.74</v>
      </c>
      <c r="J29" s="27"/>
      <c r="K29" s="27"/>
      <c r="L29" s="27"/>
      <c r="M29" s="27"/>
      <c r="N29" s="27"/>
      <c r="O29" s="27"/>
      <c r="P29" s="27"/>
      <c r="Q29" s="27"/>
      <c r="R29" s="27"/>
      <c r="S29" s="27"/>
    </row>
    <row r="30" spans="1:19" s="15" customFormat="1" ht="18.75" customHeight="1">
      <c r="A30" s="155" t="s">
        <v>54</v>
      </c>
      <c r="B30" s="156"/>
      <c r="C30" s="157" t="s">
        <v>95</v>
      </c>
      <c r="D30" s="158"/>
      <c r="E30" s="132"/>
      <c r="F30" s="25"/>
      <c r="G30" s="25"/>
      <c r="H30" s="25"/>
      <c r="I30" s="26"/>
      <c r="J30" s="14"/>
      <c r="K30" s="14"/>
      <c r="L30" s="14"/>
      <c r="M30" s="14"/>
      <c r="N30" s="14"/>
      <c r="O30" s="14"/>
      <c r="P30" s="14"/>
      <c r="Q30" s="14"/>
      <c r="R30" s="14"/>
      <c r="S30" s="14"/>
    </row>
    <row r="31" spans="1:19" s="15" customFormat="1" ht="31.5" customHeight="1">
      <c r="A31" s="16" t="s">
        <v>6</v>
      </c>
      <c r="B31" s="17" t="s">
        <v>104</v>
      </c>
      <c r="C31" s="24" t="s">
        <v>96</v>
      </c>
      <c r="D31" s="18" t="s">
        <v>97</v>
      </c>
      <c r="E31" s="131">
        <f>1352.58-5.6</f>
        <v>1346.98</v>
      </c>
      <c r="F31" s="19" t="s">
        <v>7</v>
      </c>
      <c r="G31" s="20">
        <v>21.98</v>
      </c>
      <c r="H31" s="20">
        <f>(G31*$B$33)+G31</f>
        <v>27.475000000000001</v>
      </c>
      <c r="I31" s="21">
        <f>ROUND((H31*E31),2)</f>
        <v>37008.28</v>
      </c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1:19" s="15" customFormat="1" ht="21" customHeight="1">
      <c r="A32" s="142" t="s">
        <v>34</v>
      </c>
      <c r="B32" s="143"/>
      <c r="C32" s="143"/>
      <c r="D32" s="143"/>
      <c r="E32" s="143"/>
      <c r="F32" s="143"/>
      <c r="G32" s="143"/>
      <c r="H32" s="144"/>
      <c r="I32" s="22">
        <f>I31+SUM(I27:I29)</f>
        <v>102661.05</v>
      </c>
      <c r="J32" s="14"/>
      <c r="K32" s="47"/>
      <c r="L32" s="14"/>
      <c r="M32" s="14"/>
      <c r="N32" s="14"/>
      <c r="O32" s="14"/>
      <c r="P32" s="14"/>
      <c r="Q32" s="14"/>
      <c r="R32" s="14"/>
      <c r="S32" s="14"/>
    </row>
    <row r="33" spans="1:19" s="15" customFormat="1">
      <c r="A33" s="30" t="s">
        <v>40</v>
      </c>
      <c r="B33" s="154">
        <v>0.25</v>
      </c>
      <c r="C33" s="154"/>
      <c r="D33" s="30"/>
      <c r="E33" s="31"/>
      <c r="F33" s="30"/>
      <c r="G33" s="30"/>
      <c r="H33" s="30"/>
      <c r="I33" s="32"/>
      <c r="J33" s="14"/>
      <c r="K33" s="14"/>
      <c r="L33" s="14"/>
      <c r="M33" s="14"/>
      <c r="N33" s="14"/>
      <c r="O33" s="14"/>
      <c r="P33" s="14"/>
      <c r="Q33" s="14"/>
      <c r="R33" s="14"/>
      <c r="S33" s="14"/>
    </row>
    <row r="34" spans="1:19" s="15" customFormat="1">
      <c r="A34" s="29"/>
      <c r="B34" s="30"/>
      <c r="C34" s="30"/>
      <c r="D34" s="30"/>
      <c r="E34" s="30"/>
      <c r="F34" s="30"/>
      <c r="G34" s="30"/>
      <c r="H34" s="30"/>
      <c r="I34" s="32"/>
      <c r="J34" s="14"/>
      <c r="K34" s="14"/>
      <c r="L34" s="14"/>
      <c r="M34" s="14"/>
      <c r="N34" s="14"/>
      <c r="O34" s="14"/>
      <c r="P34" s="14"/>
      <c r="Q34" s="14"/>
      <c r="R34" s="14"/>
      <c r="S34" s="14"/>
    </row>
    <row r="35" spans="1:19" ht="21" customHeight="1">
      <c r="A35" s="152" t="s">
        <v>39</v>
      </c>
      <c r="B35" s="153"/>
      <c r="C35" s="153"/>
      <c r="D35" s="153"/>
      <c r="E35" s="153"/>
      <c r="F35" s="153"/>
      <c r="G35" s="153"/>
      <c r="H35" s="153"/>
      <c r="I35" s="33">
        <f>I24++I32+I18</f>
        <v>4499604.8500000006</v>
      </c>
      <c r="K35" s="48"/>
      <c r="Q35" s="34"/>
      <c r="R35" s="35"/>
    </row>
    <row r="36" spans="1:19" ht="29.25" customHeight="1">
      <c r="A36" s="149" t="s">
        <v>108</v>
      </c>
      <c r="B36" s="149"/>
      <c r="C36" s="149"/>
      <c r="D36" s="149"/>
      <c r="E36" s="149"/>
      <c r="F36" s="149"/>
      <c r="G36" s="149"/>
      <c r="H36" s="149"/>
      <c r="I36" s="149"/>
    </row>
    <row r="37" spans="1:19" ht="15.75">
      <c r="A37" s="36"/>
      <c r="B37" s="37"/>
      <c r="C37" s="38"/>
      <c r="D37" s="38"/>
      <c r="E37" s="39"/>
      <c r="F37" s="40"/>
      <c r="G37" s="40"/>
      <c r="H37" s="40"/>
      <c r="I37" s="40"/>
    </row>
    <row r="38" spans="1:19">
      <c r="A38" s="41" t="s">
        <v>11</v>
      </c>
      <c r="B38" s="38"/>
      <c r="C38" s="41"/>
      <c r="D38" s="41"/>
      <c r="E38" s="41"/>
      <c r="F38" s="41"/>
      <c r="G38" s="41"/>
      <c r="H38" s="41"/>
      <c r="I38" s="41"/>
    </row>
    <row r="39" spans="1:19">
      <c r="A39" s="41" t="s">
        <v>105</v>
      </c>
      <c r="B39" s="41"/>
      <c r="C39" s="41"/>
      <c r="D39" s="41"/>
      <c r="E39" s="41"/>
      <c r="F39" s="41"/>
      <c r="G39" s="41"/>
      <c r="H39" s="41"/>
      <c r="I39" s="41"/>
    </row>
    <row r="40" spans="1:19">
      <c r="A40" s="42"/>
      <c r="B40" s="41"/>
      <c r="C40" s="42"/>
      <c r="D40" s="42"/>
      <c r="E40" s="43"/>
      <c r="F40" s="151" t="s">
        <v>107</v>
      </c>
      <c r="G40" s="151"/>
      <c r="H40" s="151"/>
      <c r="I40" s="151"/>
    </row>
    <row r="41" spans="1:19" ht="75.75" customHeight="1">
      <c r="A41" s="44"/>
      <c r="B41" s="42"/>
      <c r="C41" s="44"/>
      <c r="D41" s="44"/>
    </row>
    <row r="42" spans="1:19">
      <c r="B42" s="44"/>
    </row>
    <row r="43" spans="1:19">
      <c r="F43" s="45"/>
      <c r="G43" s="45"/>
      <c r="H43" s="45"/>
    </row>
    <row r="44" spans="1:19">
      <c r="F44" s="45"/>
      <c r="G44" s="45"/>
      <c r="H44" s="45"/>
    </row>
    <row r="46" spans="1:19">
      <c r="A46" s="45"/>
      <c r="C46" s="45"/>
      <c r="D46" s="45"/>
      <c r="E46" s="148"/>
      <c r="F46" s="148"/>
      <c r="G46" s="148"/>
      <c r="H46" s="148"/>
      <c r="I46" s="148"/>
    </row>
    <row r="47" spans="1:19" ht="15.75">
      <c r="A47" s="46"/>
      <c r="B47" s="45"/>
      <c r="C47" s="46"/>
      <c r="D47" s="46"/>
      <c r="E47" s="150"/>
      <c r="F47" s="150"/>
      <c r="G47" s="150"/>
      <c r="H47" s="150"/>
      <c r="I47" s="150"/>
    </row>
    <row r="48" spans="1:19" ht="15.75">
      <c r="A48" s="46"/>
      <c r="B48" s="46"/>
      <c r="C48" s="46"/>
      <c r="D48" s="46"/>
      <c r="E48" s="150"/>
      <c r="F48" s="150"/>
      <c r="G48" s="150"/>
      <c r="H48" s="150"/>
      <c r="I48" s="150"/>
    </row>
    <row r="49" spans="1:4" ht="15.75">
      <c r="A49" s="46"/>
      <c r="B49" s="46"/>
      <c r="C49" s="46"/>
      <c r="D49" s="46"/>
    </row>
    <row r="50" spans="1:4" ht="15.75">
      <c r="A50" s="46"/>
      <c r="B50" s="46"/>
      <c r="C50" s="46"/>
      <c r="D50" s="46"/>
    </row>
    <row r="51" spans="1:4" ht="15.75">
      <c r="B51" s="46"/>
    </row>
  </sheetData>
  <mergeCells count="28">
    <mergeCell ref="A25:B25"/>
    <mergeCell ref="C25:D25"/>
    <mergeCell ref="A24:H24"/>
    <mergeCell ref="A32:H32"/>
    <mergeCell ref="A35:H35"/>
    <mergeCell ref="B33:C33"/>
    <mergeCell ref="A26:B26"/>
    <mergeCell ref="C26:D26"/>
    <mergeCell ref="A30:B30"/>
    <mergeCell ref="C30:D30"/>
    <mergeCell ref="A36:I36"/>
    <mergeCell ref="E48:I48"/>
    <mergeCell ref="E46:I46"/>
    <mergeCell ref="E47:I47"/>
    <mergeCell ref="F40:I40"/>
    <mergeCell ref="A9:I9"/>
    <mergeCell ref="C1:I1"/>
    <mergeCell ref="C2:I2"/>
    <mergeCell ref="C3:I3"/>
    <mergeCell ref="C4:I4"/>
    <mergeCell ref="A7:I7"/>
    <mergeCell ref="C20:D20"/>
    <mergeCell ref="A11:I11"/>
    <mergeCell ref="A12:I12"/>
    <mergeCell ref="A15:I15"/>
    <mergeCell ref="A16:B16"/>
    <mergeCell ref="A18:H18"/>
    <mergeCell ref="A20:B20"/>
  </mergeCells>
  <pageMargins left="0.511811024" right="0.511811024" top="0.78740157499999996" bottom="0.78740157499999996" header="0.31496062000000002" footer="0.31496062000000002"/>
  <pageSetup paperSize="9" scale="66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55"/>
  <sheetViews>
    <sheetView topLeftCell="A7" workbookViewId="0">
      <selection activeCell="E18" sqref="E18"/>
    </sheetView>
  </sheetViews>
  <sheetFormatPr defaultRowHeight="18" customHeight="1"/>
  <cols>
    <col min="1" max="1" width="5.42578125" style="61" customWidth="1"/>
    <col min="2" max="2" width="40.7109375" style="61" customWidth="1"/>
    <col min="3" max="3" width="9.28515625" style="62" customWidth="1"/>
    <col min="4" max="4" width="17.28515625" style="62" customWidth="1"/>
    <col min="5" max="5" width="14.85546875" style="62" customWidth="1"/>
    <col min="6" max="6" width="17.28515625" style="61" customWidth="1"/>
    <col min="7" max="7" width="15.28515625" style="61" customWidth="1"/>
    <col min="8" max="8" width="17.28515625" style="61" customWidth="1"/>
    <col min="9" max="9" width="14.5703125" style="61" customWidth="1"/>
    <col min="10" max="10" width="16.7109375" style="61" customWidth="1"/>
    <col min="11" max="12" width="9.140625" style="61"/>
    <col min="13" max="13" width="21.5703125" style="61" bestFit="1" customWidth="1"/>
    <col min="14" max="256" width="9.140625" style="61"/>
    <col min="257" max="257" width="5.42578125" style="61" customWidth="1"/>
    <col min="258" max="258" width="40.7109375" style="61" customWidth="1"/>
    <col min="259" max="259" width="9.28515625" style="61" customWidth="1"/>
    <col min="260" max="260" width="17.28515625" style="61" customWidth="1"/>
    <col min="261" max="261" width="14.85546875" style="61" customWidth="1"/>
    <col min="262" max="262" width="17.28515625" style="61" customWidth="1"/>
    <col min="263" max="263" width="15.28515625" style="61" customWidth="1"/>
    <col min="264" max="264" width="17.28515625" style="61" customWidth="1"/>
    <col min="265" max="265" width="14.5703125" style="61" customWidth="1"/>
    <col min="266" max="266" width="16.7109375" style="61" customWidth="1"/>
    <col min="267" max="512" width="9.140625" style="61"/>
    <col min="513" max="513" width="5.42578125" style="61" customWidth="1"/>
    <col min="514" max="514" width="40.7109375" style="61" customWidth="1"/>
    <col min="515" max="515" width="9.28515625" style="61" customWidth="1"/>
    <col min="516" max="516" width="17.28515625" style="61" customWidth="1"/>
    <col min="517" max="517" width="14.85546875" style="61" customWidth="1"/>
    <col min="518" max="518" width="17.28515625" style="61" customWidth="1"/>
    <col min="519" max="519" width="15.28515625" style="61" customWidth="1"/>
    <col min="520" max="520" width="17.28515625" style="61" customWidth="1"/>
    <col min="521" max="521" width="14.5703125" style="61" customWidth="1"/>
    <col min="522" max="522" width="16.7109375" style="61" customWidth="1"/>
    <col min="523" max="768" width="9.140625" style="61"/>
    <col min="769" max="769" width="5.42578125" style="61" customWidth="1"/>
    <col min="770" max="770" width="40.7109375" style="61" customWidth="1"/>
    <col min="771" max="771" width="9.28515625" style="61" customWidth="1"/>
    <col min="772" max="772" width="17.28515625" style="61" customWidth="1"/>
    <col min="773" max="773" width="14.85546875" style="61" customWidth="1"/>
    <col min="774" max="774" width="17.28515625" style="61" customWidth="1"/>
    <col min="775" max="775" width="15.28515625" style="61" customWidth="1"/>
    <col min="776" max="776" width="17.28515625" style="61" customWidth="1"/>
    <col min="777" max="777" width="14.5703125" style="61" customWidth="1"/>
    <col min="778" max="778" width="16.7109375" style="61" customWidth="1"/>
    <col min="779" max="1024" width="9.140625" style="61"/>
    <col min="1025" max="1025" width="5.42578125" style="61" customWidth="1"/>
    <col min="1026" max="1026" width="40.7109375" style="61" customWidth="1"/>
    <col min="1027" max="1027" width="9.28515625" style="61" customWidth="1"/>
    <col min="1028" max="1028" width="17.28515625" style="61" customWidth="1"/>
    <col min="1029" max="1029" width="14.85546875" style="61" customWidth="1"/>
    <col min="1030" max="1030" width="17.28515625" style="61" customWidth="1"/>
    <col min="1031" max="1031" width="15.28515625" style="61" customWidth="1"/>
    <col min="1032" max="1032" width="17.28515625" style="61" customWidth="1"/>
    <col min="1033" max="1033" width="14.5703125" style="61" customWidth="1"/>
    <col min="1034" max="1034" width="16.7109375" style="61" customWidth="1"/>
    <col min="1035" max="1280" width="9.140625" style="61"/>
    <col min="1281" max="1281" width="5.42578125" style="61" customWidth="1"/>
    <col min="1282" max="1282" width="40.7109375" style="61" customWidth="1"/>
    <col min="1283" max="1283" width="9.28515625" style="61" customWidth="1"/>
    <col min="1284" max="1284" width="17.28515625" style="61" customWidth="1"/>
    <col min="1285" max="1285" width="14.85546875" style="61" customWidth="1"/>
    <col min="1286" max="1286" width="17.28515625" style="61" customWidth="1"/>
    <col min="1287" max="1287" width="15.28515625" style="61" customWidth="1"/>
    <col min="1288" max="1288" width="17.28515625" style="61" customWidth="1"/>
    <col min="1289" max="1289" width="14.5703125" style="61" customWidth="1"/>
    <col min="1290" max="1290" width="16.7109375" style="61" customWidth="1"/>
    <col min="1291" max="1536" width="9.140625" style="61"/>
    <col min="1537" max="1537" width="5.42578125" style="61" customWidth="1"/>
    <col min="1538" max="1538" width="40.7109375" style="61" customWidth="1"/>
    <col min="1539" max="1539" width="9.28515625" style="61" customWidth="1"/>
    <col min="1540" max="1540" width="17.28515625" style="61" customWidth="1"/>
    <col min="1541" max="1541" width="14.85546875" style="61" customWidth="1"/>
    <col min="1542" max="1542" width="17.28515625" style="61" customWidth="1"/>
    <col min="1543" max="1543" width="15.28515625" style="61" customWidth="1"/>
    <col min="1544" max="1544" width="17.28515625" style="61" customWidth="1"/>
    <col min="1545" max="1545" width="14.5703125" style="61" customWidth="1"/>
    <col min="1546" max="1546" width="16.7109375" style="61" customWidth="1"/>
    <col min="1547" max="1792" width="9.140625" style="61"/>
    <col min="1793" max="1793" width="5.42578125" style="61" customWidth="1"/>
    <col min="1794" max="1794" width="40.7109375" style="61" customWidth="1"/>
    <col min="1795" max="1795" width="9.28515625" style="61" customWidth="1"/>
    <col min="1796" max="1796" width="17.28515625" style="61" customWidth="1"/>
    <col min="1797" max="1797" width="14.85546875" style="61" customWidth="1"/>
    <col min="1798" max="1798" width="17.28515625" style="61" customWidth="1"/>
    <col min="1799" max="1799" width="15.28515625" style="61" customWidth="1"/>
    <col min="1800" max="1800" width="17.28515625" style="61" customWidth="1"/>
    <col min="1801" max="1801" width="14.5703125" style="61" customWidth="1"/>
    <col min="1802" max="1802" width="16.7109375" style="61" customWidth="1"/>
    <col min="1803" max="2048" width="9.140625" style="61"/>
    <col min="2049" max="2049" width="5.42578125" style="61" customWidth="1"/>
    <col min="2050" max="2050" width="40.7109375" style="61" customWidth="1"/>
    <col min="2051" max="2051" width="9.28515625" style="61" customWidth="1"/>
    <col min="2052" max="2052" width="17.28515625" style="61" customWidth="1"/>
    <col min="2053" max="2053" width="14.85546875" style="61" customWidth="1"/>
    <col min="2054" max="2054" width="17.28515625" style="61" customWidth="1"/>
    <col min="2055" max="2055" width="15.28515625" style="61" customWidth="1"/>
    <col min="2056" max="2056" width="17.28515625" style="61" customWidth="1"/>
    <col min="2057" max="2057" width="14.5703125" style="61" customWidth="1"/>
    <col min="2058" max="2058" width="16.7109375" style="61" customWidth="1"/>
    <col min="2059" max="2304" width="9.140625" style="61"/>
    <col min="2305" max="2305" width="5.42578125" style="61" customWidth="1"/>
    <col min="2306" max="2306" width="40.7109375" style="61" customWidth="1"/>
    <col min="2307" max="2307" width="9.28515625" style="61" customWidth="1"/>
    <col min="2308" max="2308" width="17.28515625" style="61" customWidth="1"/>
    <col min="2309" max="2309" width="14.85546875" style="61" customWidth="1"/>
    <col min="2310" max="2310" width="17.28515625" style="61" customWidth="1"/>
    <col min="2311" max="2311" width="15.28515625" style="61" customWidth="1"/>
    <col min="2312" max="2312" width="17.28515625" style="61" customWidth="1"/>
    <col min="2313" max="2313" width="14.5703125" style="61" customWidth="1"/>
    <col min="2314" max="2314" width="16.7109375" style="61" customWidth="1"/>
    <col min="2315" max="2560" width="9.140625" style="61"/>
    <col min="2561" max="2561" width="5.42578125" style="61" customWidth="1"/>
    <col min="2562" max="2562" width="40.7109375" style="61" customWidth="1"/>
    <col min="2563" max="2563" width="9.28515625" style="61" customWidth="1"/>
    <col min="2564" max="2564" width="17.28515625" style="61" customWidth="1"/>
    <col min="2565" max="2565" width="14.85546875" style="61" customWidth="1"/>
    <col min="2566" max="2566" width="17.28515625" style="61" customWidth="1"/>
    <col min="2567" max="2567" width="15.28515625" style="61" customWidth="1"/>
    <col min="2568" max="2568" width="17.28515625" style="61" customWidth="1"/>
    <col min="2569" max="2569" width="14.5703125" style="61" customWidth="1"/>
    <col min="2570" max="2570" width="16.7109375" style="61" customWidth="1"/>
    <col min="2571" max="2816" width="9.140625" style="61"/>
    <col min="2817" max="2817" width="5.42578125" style="61" customWidth="1"/>
    <col min="2818" max="2818" width="40.7109375" style="61" customWidth="1"/>
    <col min="2819" max="2819" width="9.28515625" style="61" customWidth="1"/>
    <col min="2820" max="2820" width="17.28515625" style="61" customWidth="1"/>
    <col min="2821" max="2821" width="14.85546875" style="61" customWidth="1"/>
    <col min="2822" max="2822" width="17.28515625" style="61" customWidth="1"/>
    <col min="2823" max="2823" width="15.28515625" style="61" customWidth="1"/>
    <col min="2824" max="2824" width="17.28515625" style="61" customWidth="1"/>
    <col min="2825" max="2825" width="14.5703125" style="61" customWidth="1"/>
    <col min="2826" max="2826" width="16.7109375" style="61" customWidth="1"/>
    <col min="2827" max="3072" width="9.140625" style="61"/>
    <col min="3073" max="3073" width="5.42578125" style="61" customWidth="1"/>
    <col min="3074" max="3074" width="40.7109375" style="61" customWidth="1"/>
    <col min="3075" max="3075" width="9.28515625" style="61" customWidth="1"/>
    <col min="3076" max="3076" width="17.28515625" style="61" customWidth="1"/>
    <col min="3077" max="3077" width="14.85546875" style="61" customWidth="1"/>
    <col min="3078" max="3078" width="17.28515625" style="61" customWidth="1"/>
    <col min="3079" max="3079" width="15.28515625" style="61" customWidth="1"/>
    <col min="3080" max="3080" width="17.28515625" style="61" customWidth="1"/>
    <col min="3081" max="3081" width="14.5703125" style="61" customWidth="1"/>
    <col min="3082" max="3082" width="16.7109375" style="61" customWidth="1"/>
    <col min="3083" max="3328" width="9.140625" style="61"/>
    <col min="3329" max="3329" width="5.42578125" style="61" customWidth="1"/>
    <col min="3330" max="3330" width="40.7109375" style="61" customWidth="1"/>
    <col min="3331" max="3331" width="9.28515625" style="61" customWidth="1"/>
    <col min="3332" max="3332" width="17.28515625" style="61" customWidth="1"/>
    <col min="3333" max="3333" width="14.85546875" style="61" customWidth="1"/>
    <col min="3334" max="3334" width="17.28515625" style="61" customWidth="1"/>
    <col min="3335" max="3335" width="15.28515625" style="61" customWidth="1"/>
    <col min="3336" max="3336" width="17.28515625" style="61" customWidth="1"/>
    <col min="3337" max="3337" width="14.5703125" style="61" customWidth="1"/>
    <col min="3338" max="3338" width="16.7109375" style="61" customWidth="1"/>
    <col min="3339" max="3584" width="9.140625" style="61"/>
    <col min="3585" max="3585" width="5.42578125" style="61" customWidth="1"/>
    <col min="3586" max="3586" width="40.7109375" style="61" customWidth="1"/>
    <col min="3587" max="3587" width="9.28515625" style="61" customWidth="1"/>
    <col min="3588" max="3588" width="17.28515625" style="61" customWidth="1"/>
    <col min="3589" max="3589" width="14.85546875" style="61" customWidth="1"/>
    <col min="3590" max="3590" width="17.28515625" style="61" customWidth="1"/>
    <col min="3591" max="3591" width="15.28515625" style="61" customWidth="1"/>
    <col min="3592" max="3592" width="17.28515625" style="61" customWidth="1"/>
    <col min="3593" max="3593" width="14.5703125" style="61" customWidth="1"/>
    <col min="3594" max="3594" width="16.7109375" style="61" customWidth="1"/>
    <col min="3595" max="3840" width="9.140625" style="61"/>
    <col min="3841" max="3841" width="5.42578125" style="61" customWidth="1"/>
    <col min="3842" max="3842" width="40.7109375" style="61" customWidth="1"/>
    <col min="3843" max="3843" width="9.28515625" style="61" customWidth="1"/>
    <col min="3844" max="3844" width="17.28515625" style="61" customWidth="1"/>
    <col min="3845" max="3845" width="14.85546875" style="61" customWidth="1"/>
    <col min="3846" max="3846" width="17.28515625" style="61" customWidth="1"/>
    <col min="3847" max="3847" width="15.28515625" style="61" customWidth="1"/>
    <col min="3848" max="3848" width="17.28515625" style="61" customWidth="1"/>
    <col min="3849" max="3849" width="14.5703125" style="61" customWidth="1"/>
    <col min="3850" max="3850" width="16.7109375" style="61" customWidth="1"/>
    <col min="3851" max="4096" width="9.140625" style="61"/>
    <col min="4097" max="4097" width="5.42578125" style="61" customWidth="1"/>
    <col min="4098" max="4098" width="40.7109375" style="61" customWidth="1"/>
    <col min="4099" max="4099" width="9.28515625" style="61" customWidth="1"/>
    <col min="4100" max="4100" width="17.28515625" style="61" customWidth="1"/>
    <col min="4101" max="4101" width="14.85546875" style="61" customWidth="1"/>
    <col min="4102" max="4102" width="17.28515625" style="61" customWidth="1"/>
    <col min="4103" max="4103" width="15.28515625" style="61" customWidth="1"/>
    <col min="4104" max="4104" width="17.28515625" style="61" customWidth="1"/>
    <col min="4105" max="4105" width="14.5703125" style="61" customWidth="1"/>
    <col min="4106" max="4106" width="16.7109375" style="61" customWidth="1"/>
    <col min="4107" max="4352" width="9.140625" style="61"/>
    <col min="4353" max="4353" width="5.42578125" style="61" customWidth="1"/>
    <col min="4354" max="4354" width="40.7109375" style="61" customWidth="1"/>
    <col min="4355" max="4355" width="9.28515625" style="61" customWidth="1"/>
    <col min="4356" max="4356" width="17.28515625" style="61" customWidth="1"/>
    <col min="4357" max="4357" width="14.85546875" style="61" customWidth="1"/>
    <col min="4358" max="4358" width="17.28515625" style="61" customWidth="1"/>
    <col min="4359" max="4359" width="15.28515625" style="61" customWidth="1"/>
    <col min="4360" max="4360" width="17.28515625" style="61" customWidth="1"/>
    <col min="4361" max="4361" width="14.5703125" style="61" customWidth="1"/>
    <col min="4362" max="4362" width="16.7109375" style="61" customWidth="1"/>
    <col min="4363" max="4608" width="9.140625" style="61"/>
    <col min="4609" max="4609" width="5.42578125" style="61" customWidth="1"/>
    <col min="4610" max="4610" width="40.7109375" style="61" customWidth="1"/>
    <col min="4611" max="4611" width="9.28515625" style="61" customWidth="1"/>
    <col min="4612" max="4612" width="17.28515625" style="61" customWidth="1"/>
    <col min="4613" max="4613" width="14.85546875" style="61" customWidth="1"/>
    <col min="4614" max="4614" width="17.28515625" style="61" customWidth="1"/>
    <col min="4615" max="4615" width="15.28515625" style="61" customWidth="1"/>
    <col min="4616" max="4616" width="17.28515625" style="61" customWidth="1"/>
    <col min="4617" max="4617" width="14.5703125" style="61" customWidth="1"/>
    <col min="4618" max="4618" width="16.7109375" style="61" customWidth="1"/>
    <col min="4619" max="4864" width="9.140625" style="61"/>
    <col min="4865" max="4865" width="5.42578125" style="61" customWidth="1"/>
    <col min="4866" max="4866" width="40.7109375" style="61" customWidth="1"/>
    <col min="4867" max="4867" width="9.28515625" style="61" customWidth="1"/>
    <col min="4868" max="4868" width="17.28515625" style="61" customWidth="1"/>
    <col min="4869" max="4869" width="14.85546875" style="61" customWidth="1"/>
    <col min="4870" max="4870" width="17.28515625" style="61" customWidth="1"/>
    <col min="4871" max="4871" width="15.28515625" style="61" customWidth="1"/>
    <col min="4872" max="4872" width="17.28515625" style="61" customWidth="1"/>
    <col min="4873" max="4873" width="14.5703125" style="61" customWidth="1"/>
    <col min="4874" max="4874" width="16.7109375" style="61" customWidth="1"/>
    <col min="4875" max="5120" width="9.140625" style="61"/>
    <col min="5121" max="5121" width="5.42578125" style="61" customWidth="1"/>
    <col min="5122" max="5122" width="40.7109375" style="61" customWidth="1"/>
    <col min="5123" max="5123" width="9.28515625" style="61" customWidth="1"/>
    <col min="5124" max="5124" width="17.28515625" style="61" customWidth="1"/>
    <col min="5125" max="5125" width="14.85546875" style="61" customWidth="1"/>
    <col min="5126" max="5126" width="17.28515625" style="61" customWidth="1"/>
    <col min="5127" max="5127" width="15.28515625" style="61" customWidth="1"/>
    <col min="5128" max="5128" width="17.28515625" style="61" customWidth="1"/>
    <col min="5129" max="5129" width="14.5703125" style="61" customWidth="1"/>
    <col min="5130" max="5130" width="16.7109375" style="61" customWidth="1"/>
    <col min="5131" max="5376" width="9.140625" style="61"/>
    <col min="5377" max="5377" width="5.42578125" style="61" customWidth="1"/>
    <col min="5378" max="5378" width="40.7109375" style="61" customWidth="1"/>
    <col min="5379" max="5379" width="9.28515625" style="61" customWidth="1"/>
    <col min="5380" max="5380" width="17.28515625" style="61" customWidth="1"/>
    <col min="5381" max="5381" width="14.85546875" style="61" customWidth="1"/>
    <col min="5382" max="5382" width="17.28515625" style="61" customWidth="1"/>
    <col min="5383" max="5383" width="15.28515625" style="61" customWidth="1"/>
    <col min="5384" max="5384" width="17.28515625" style="61" customWidth="1"/>
    <col min="5385" max="5385" width="14.5703125" style="61" customWidth="1"/>
    <col min="5386" max="5386" width="16.7109375" style="61" customWidth="1"/>
    <col min="5387" max="5632" width="9.140625" style="61"/>
    <col min="5633" max="5633" width="5.42578125" style="61" customWidth="1"/>
    <col min="5634" max="5634" width="40.7109375" style="61" customWidth="1"/>
    <col min="5635" max="5635" width="9.28515625" style="61" customWidth="1"/>
    <col min="5636" max="5636" width="17.28515625" style="61" customWidth="1"/>
    <col min="5637" max="5637" width="14.85546875" style="61" customWidth="1"/>
    <col min="5638" max="5638" width="17.28515625" style="61" customWidth="1"/>
    <col min="5639" max="5639" width="15.28515625" style="61" customWidth="1"/>
    <col min="5640" max="5640" width="17.28515625" style="61" customWidth="1"/>
    <col min="5641" max="5641" width="14.5703125" style="61" customWidth="1"/>
    <col min="5642" max="5642" width="16.7109375" style="61" customWidth="1"/>
    <col min="5643" max="5888" width="9.140625" style="61"/>
    <col min="5889" max="5889" width="5.42578125" style="61" customWidth="1"/>
    <col min="5890" max="5890" width="40.7109375" style="61" customWidth="1"/>
    <col min="5891" max="5891" width="9.28515625" style="61" customWidth="1"/>
    <col min="5892" max="5892" width="17.28515625" style="61" customWidth="1"/>
    <col min="5893" max="5893" width="14.85546875" style="61" customWidth="1"/>
    <col min="5894" max="5894" width="17.28515625" style="61" customWidth="1"/>
    <col min="5895" max="5895" width="15.28515625" style="61" customWidth="1"/>
    <col min="5896" max="5896" width="17.28515625" style="61" customWidth="1"/>
    <col min="5897" max="5897" width="14.5703125" style="61" customWidth="1"/>
    <col min="5898" max="5898" width="16.7109375" style="61" customWidth="1"/>
    <col min="5899" max="6144" width="9.140625" style="61"/>
    <col min="6145" max="6145" width="5.42578125" style="61" customWidth="1"/>
    <col min="6146" max="6146" width="40.7109375" style="61" customWidth="1"/>
    <col min="6147" max="6147" width="9.28515625" style="61" customWidth="1"/>
    <col min="6148" max="6148" width="17.28515625" style="61" customWidth="1"/>
    <col min="6149" max="6149" width="14.85546875" style="61" customWidth="1"/>
    <col min="6150" max="6150" width="17.28515625" style="61" customWidth="1"/>
    <col min="6151" max="6151" width="15.28515625" style="61" customWidth="1"/>
    <col min="6152" max="6152" width="17.28515625" style="61" customWidth="1"/>
    <col min="6153" max="6153" width="14.5703125" style="61" customWidth="1"/>
    <col min="6154" max="6154" width="16.7109375" style="61" customWidth="1"/>
    <col min="6155" max="6400" width="9.140625" style="61"/>
    <col min="6401" max="6401" width="5.42578125" style="61" customWidth="1"/>
    <col min="6402" max="6402" width="40.7109375" style="61" customWidth="1"/>
    <col min="6403" max="6403" width="9.28515625" style="61" customWidth="1"/>
    <col min="6404" max="6404" width="17.28515625" style="61" customWidth="1"/>
    <col min="6405" max="6405" width="14.85546875" style="61" customWidth="1"/>
    <col min="6406" max="6406" width="17.28515625" style="61" customWidth="1"/>
    <col min="6407" max="6407" width="15.28515625" style="61" customWidth="1"/>
    <col min="6408" max="6408" width="17.28515625" style="61" customWidth="1"/>
    <col min="6409" max="6409" width="14.5703125" style="61" customWidth="1"/>
    <col min="6410" max="6410" width="16.7109375" style="61" customWidth="1"/>
    <col min="6411" max="6656" width="9.140625" style="61"/>
    <col min="6657" max="6657" width="5.42578125" style="61" customWidth="1"/>
    <col min="6658" max="6658" width="40.7109375" style="61" customWidth="1"/>
    <col min="6659" max="6659" width="9.28515625" style="61" customWidth="1"/>
    <col min="6660" max="6660" width="17.28515625" style="61" customWidth="1"/>
    <col min="6661" max="6661" width="14.85546875" style="61" customWidth="1"/>
    <col min="6662" max="6662" width="17.28515625" style="61" customWidth="1"/>
    <col min="6663" max="6663" width="15.28515625" style="61" customWidth="1"/>
    <col min="6664" max="6664" width="17.28515625" style="61" customWidth="1"/>
    <col min="6665" max="6665" width="14.5703125" style="61" customWidth="1"/>
    <col min="6666" max="6666" width="16.7109375" style="61" customWidth="1"/>
    <col min="6667" max="6912" width="9.140625" style="61"/>
    <col min="6913" max="6913" width="5.42578125" style="61" customWidth="1"/>
    <col min="6914" max="6914" width="40.7109375" style="61" customWidth="1"/>
    <col min="6915" max="6915" width="9.28515625" style="61" customWidth="1"/>
    <col min="6916" max="6916" width="17.28515625" style="61" customWidth="1"/>
    <col min="6917" max="6917" width="14.85546875" style="61" customWidth="1"/>
    <col min="6918" max="6918" width="17.28515625" style="61" customWidth="1"/>
    <col min="6919" max="6919" width="15.28515625" style="61" customWidth="1"/>
    <col min="6920" max="6920" width="17.28515625" style="61" customWidth="1"/>
    <col min="6921" max="6921" width="14.5703125" style="61" customWidth="1"/>
    <col min="6922" max="6922" width="16.7109375" style="61" customWidth="1"/>
    <col min="6923" max="7168" width="9.140625" style="61"/>
    <col min="7169" max="7169" width="5.42578125" style="61" customWidth="1"/>
    <col min="7170" max="7170" width="40.7109375" style="61" customWidth="1"/>
    <col min="7171" max="7171" width="9.28515625" style="61" customWidth="1"/>
    <col min="7172" max="7172" width="17.28515625" style="61" customWidth="1"/>
    <col min="7173" max="7173" width="14.85546875" style="61" customWidth="1"/>
    <col min="7174" max="7174" width="17.28515625" style="61" customWidth="1"/>
    <col min="7175" max="7175" width="15.28515625" style="61" customWidth="1"/>
    <col min="7176" max="7176" width="17.28515625" style="61" customWidth="1"/>
    <col min="7177" max="7177" width="14.5703125" style="61" customWidth="1"/>
    <col min="7178" max="7178" width="16.7109375" style="61" customWidth="1"/>
    <col min="7179" max="7424" width="9.140625" style="61"/>
    <col min="7425" max="7425" width="5.42578125" style="61" customWidth="1"/>
    <col min="7426" max="7426" width="40.7109375" style="61" customWidth="1"/>
    <col min="7427" max="7427" width="9.28515625" style="61" customWidth="1"/>
    <col min="7428" max="7428" width="17.28515625" style="61" customWidth="1"/>
    <col min="7429" max="7429" width="14.85546875" style="61" customWidth="1"/>
    <col min="7430" max="7430" width="17.28515625" style="61" customWidth="1"/>
    <col min="7431" max="7431" width="15.28515625" style="61" customWidth="1"/>
    <col min="7432" max="7432" width="17.28515625" style="61" customWidth="1"/>
    <col min="7433" max="7433" width="14.5703125" style="61" customWidth="1"/>
    <col min="7434" max="7434" width="16.7109375" style="61" customWidth="1"/>
    <col min="7435" max="7680" width="9.140625" style="61"/>
    <col min="7681" max="7681" width="5.42578125" style="61" customWidth="1"/>
    <col min="7682" max="7682" width="40.7109375" style="61" customWidth="1"/>
    <col min="7683" max="7683" width="9.28515625" style="61" customWidth="1"/>
    <col min="7684" max="7684" width="17.28515625" style="61" customWidth="1"/>
    <col min="7685" max="7685" width="14.85546875" style="61" customWidth="1"/>
    <col min="7686" max="7686" width="17.28515625" style="61" customWidth="1"/>
    <col min="7687" max="7687" width="15.28515625" style="61" customWidth="1"/>
    <col min="7688" max="7688" width="17.28515625" style="61" customWidth="1"/>
    <col min="7689" max="7689" width="14.5703125" style="61" customWidth="1"/>
    <col min="7690" max="7690" width="16.7109375" style="61" customWidth="1"/>
    <col min="7691" max="7936" width="9.140625" style="61"/>
    <col min="7937" max="7937" width="5.42578125" style="61" customWidth="1"/>
    <col min="7938" max="7938" width="40.7109375" style="61" customWidth="1"/>
    <col min="7939" max="7939" width="9.28515625" style="61" customWidth="1"/>
    <col min="7940" max="7940" width="17.28515625" style="61" customWidth="1"/>
    <col min="7941" max="7941" width="14.85546875" style="61" customWidth="1"/>
    <col min="7942" max="7942" width="17.28515625" style="61" customWidth="1"/>
    <col min="7943" max="7943" width="15.28515625" style="61" customWidth="1"/>
    <col min="7944" max="7944" width="17.28515625" style="61" customWidth="1"/>
    <col min="7945" max="7945" width="14.5703125" style="61" customWidth="1"/>
    <col min="7946" max="7946" width="16.7109375" style="61" customWidth="1"/>
    <col min="7947" max="8192" width="9.140625" style="61"/>
    <col min="8193" max="8193" width="5.42578125" style="61" customWidth="1"/>
    <col min="8194" max="8194" width="40.7109375" style="61" customWidth="1"/>
    <col min="8195" max="8195" width="9.28515625" style="61" customWidth="1"/>
    <col min="8196" max="8196" width="17.28515625" style="61" customWidth="1"/>
    <col min="8197" max="8197" width="14.85546875" style="61" customWidth="1"/>
    <col min="8198" max="8198" width="17.28515625" style="61" customWidth="1"/>
    <col min="8199" max="8199" width="15.28515625" style="61" customWidth="1"/>
    <col min="8200" max="8200" width="17.28515625" style="61" customWidth="1"/>
    <col min="8201" max="8201" width="14.5703125" style="61" customWidth="1"/>
    <col min="8202" max="8202" width="16.7109375" style="61" customWidth="1"/>
    <col min="8203" max="8448" width="9.140625" style="61"/>
    <col min="8449" max="8449" width="5.42578125" style="61" customWidth="1"/>
    <col min="8450" max="8450" width="40.7109375" style="61" customWidth="1"/>
    <col min="8451" max="8451" width="9.28515625" style="61" customWidth="1"/>
    <col min="8452" max="8452" width="17.28515625" style="61" customWidth="1"/>
    <col min="8453" max="8453" width="14.85546875" style="61" customWidth="1"/>
    <col min="8454" max="8454" width="17.28515625" style="61" customWidth="1"/>
    <col min="8455" max="8455" width="15.28515625" style="61" customWidth="1"/>
    <col min="8456" max="8456" width="17.28515625" style="61" customWidth="1"/>
    <col min="8457" max="8457" width="14.5703125" style="61" customWidth="1"/>
    <col min="8458" max="8458" width="16.7109375" style="61" customWidth="1"/>
    <col min="8459" max="8704" width="9.140625" style="61"/>
    <col min="8705" max="8705" width="5.42578125" style="61" customWidth="1"/>
    <col min="8706" max="8706" width="40.7109375" style="61" customWidth="1"/>
    <col min="8707" max="8707" width="9.28515625" style="61" customWidth="1"/>
    <col min="8708" max="8708" width="17.28515625" style="61" customWidth="1"/>
    <col min="8709" max="8709" width="14.85546875" style="61" customWidth="1"/>
    <col min="8710" max="8710" width="17.28515625" style="61" customWidth="1"/>
    <col min="8711" max="8711" width="15.28515625" style="61" customWidth="1"/>
    <col min="8712" max="8712" width="17.28515625" style="61" customWidth="1"/>
    <col min="8713" max="8713" width="14.5703125" style="61" customWidth="1"/>
    <col min="8714" max="8714" width="16.7109375" style="61" customWidth="1"/>
    <col min="8715" max="8960" width="9.140625" style="61"/>
    <col min="8961" max="8961" width="5.42578125" style="61" customWidth="1"/>
    <col min="8962" max="8962" width="40.7109375" style="61" customWidth="1"/>
    <col min="8963" max="8963" width="9.28515625" style="61" customWidth="1"/>
    <col min="8964" max="8964" width="17.28515625" style="61" customWidth="1"/>
    <col min="8965" max="8965" width="14.85546875" style="61" customWidth="1"/>
    <col min="8966" max="8966" width="17.28515625" style="61" customWidth="1"/>
    <col min="8967" max="8967" width="15.28515625" style="61" customWidth="1"/>
    <col min="8968" max="8968" width="17.28515625" style="61" customWidth="1"/>
    <col min="8969" max="8969" width="14.5703125" style="61" customWidth="1"/>
    <col min="8970" max="8970" width="16.7109375" style="61" customWidth="1"/>
    <col min="8971" max="9216" width="9.140625" style="61"/>
    <col min="9217" max="9217" width="5.42578125" style="61" customWidth="1"/>
    <col min="9218" max="9218" width="40.7109375" style="61" customWidth="1"/>
    <col min="9219" max="9219" width="9.28515625" style="61" customWidth="1"/>
    <col min="9220" max="9220" width="17.28515625" style="61" customWidth="1"/>
    <col min="9221" max="9221" width="14.85546875" style="61" customWidth="1"/>
    <col min="9222" max="9222" width="17.28515625" style="61" customWidth="1"/>
    <col min="9223" max="9223" width="15.28515625" style="61" customWidth="1"/>
    <col min="9224" max="9224" width="17.28515625" style="61" customWidth="1"/>
    <col min="9225" max="9225" width="14.5703125" style="61" customWidth="1"/>
    <col min="9226" max="9226" width="16.7109375" style="61" customWidth="1"/>
    <col min="9227" max="9472" width="9.140625" style="61"/>
    <col min="9473" max="9473" width="5.42578125" style="61" customWidth="1"/>
    <col min="9474" max="9474" width="40.7109375" style="61" customWidth="1"/>
    <col min="9475" max="9475" width="9.28515625" style="61" customWidth="1"/>
    <col min="9476" max="9476" width="17.28515625" style="61" customWidth="1"/>
    <col min="9477" max="9477" width="14.85546875" style="61" customWidth="1"/>
    <col min="9478" max="9478" width="17.28515625" style="61" customWidth="1"/>
    <col min="9479" max="9479" width="15.28515625" style="61" customWidth="1"/>
    <col min="9480" max="9480" width="17.28515625" style="61" customWidth="1"/>
    <col min="9481" max="9481" width="14.5703125" style="61" customWidth="1"/>
    <col min="9482" max="9482" width="16.7109375" style="61" customWidth="1"/>
    <col min="9483" max="9728" width="9.140625" style="61"/>
    <col min="9729" max="9729" width="5.42578125" style="61" customWidth="1"/>
    <col min="9730" max="9730" width="40.7109375" style="61" customWidth="1"/>
    <col min="9731" max="9731" width="9.28515625" style="61" customWidth="1"/>
    <col min="9732" max="9732" width="17.28515625" style="61" customWidth="1"/>
    <col min="9733" max="9733" width="14.85546875" style="61" customWidth="1"/>
    <col min="9734" max="9734" width="17.28515625" style="61" customWidth="1"/>
    <col min="9735" max="9735" width="15.28515625" style="61" customWidth="1"/>
    <col min="9736" max="9736" width="17.28515625" style="61" customWidth="1"/>
    <col min="9737" max="9737" width="14.5703125" style="61" customWidth="1"/>
    <col min="9738" max="9738" width="16.7109375" style="61" customWidth="1"/>
    <col min="9739" max="9984" width="9.140625" style="61"/>
    <col min="9985" max="9985" width="5.42578125" style="61" customWidth="1"/>
    <col min="9986" max="9986" width="40.7109375" style="61" customWidth="1"/>
    <col min="9987" max="9987" width="9.28515625" style="61" customWidth="1"/>
    <col min="9988" max="9988" width="17.28515625" style="61" customWidth="1"/>
    <col min="9989" max="9989" width="14.85546875" style="61" customWidth="1"/>
    <col min="9990" max="9990" width="17.28515625" style="61" customWidth="1"/>
    <col min="9991" max="9991" width="15.28515625" style="61" customWidth="1"/>
    <col min="9992" max="9992" width="17.28515625" style="61" customWidth="1"/>
    <col min="9993" max="9993" width="14.5703125" style="61" customWidth="1"/>
    <col min="9994" max="9994" width="16.7109375" style="61" customWidth="1"/>
    <col min="9995" max="10240" width="9.140625" style="61"/>
    <col min="10241" max="10241" width="5.42578125" style="61" customWidth="1"/>
    <col min="10242" max="10242" width="40.7109375" style="61" customWidth="1"/>
    <col min="10243" max="10243" width="9.28515625" style="61" customWidth="1"/>
    <col min="10244" max="10244" width="17.28515625" style="61" customWidth="1"/>
    <col min="10245" max="10245" width="14.85546875" style="61" customWidth="1"/>
    <col min="10246" max="10246" width="17.28515625" style="61" customWidth="1"/>
    <col min="10247" max="10247" width="15.28515625" style="61" customWidth="1"/>
    <col min="10248" max="10248" width="17.28515625" style="61" customWidth="1"/>
    <col min="10249" max="10249" width="14.5703125" style="61" customWidth="1"/>
    <col min="10250" max="10250" width="16.7109375" style="61" customWidth="1"/>
    <col min="10251" max="10496" width="9.140625" style="61"/>
    <col min="10497" max="10497" width="5.42578125" style="61" customWidth="1"/>
    <col min="10498" max="10498" width="40.7109375" style="61" customWidth="1"/>
    <col min="10499" max="10499" width="9.28515625" style="61" customWidth="1"/>
    <col min="10500" max="10500" width="17.28515625" style="61" customWidth="1"/>
    <col min="10501" max="10501" width="14.85546875" style="61" customWidth="1"/>
    <col min="10502" max="10502" width="17.28515625" style="61" customWidth="1"/>
    <col min="10503" max="10503" width="15.28515625" style="61" customWidth="1"/>
    <col min="10504" max="10504" width="17.28515625" style="61" customWidth="1"/>
    <col min="10505" max="10505" width="14.5703125" style="61" customWidth="1"/>
    <col min="10506" max="10506" width="16.7109375" style="61" customWidth="1"/>
    <col min="10507" max="10752" width="9.140625" style="61"/>
    <col min="10753" max="10753" width="5.42578125" style="61" customWidth="1"/>
    <col min="10754" max="10754" width="40.7109375" style="61" customWidth="1"/>
    <col min="10755" max="10755" width="9.28515625" style="61" customWidth="1"/>
    <col min="10756" max="10756" width="17.28515625" style="61" customWidth="1"/>
    <col min="10757" max="10757" width="14.85546875" style="61" customWidth="1"/>
    <col min="10758" max="10758" width="17.28515625" style="61" customWidth="1"/>
    <col min="10759" max="10759" width="15.28515625" style="61" customWidth="1"/>
    <col min="10760" max="10760" width="17.28515625" style="61" customWidth="1"/>
    <col min="10761" max="10761" width="14.5703125" style="61" customWidth="1"/>
    <col min="10762" max="10762" width="16.7109375" style="61" customWidth="1"/>
    <col min="10763" max="11008" width="9.140625" style="61"/>
    <col min="11009" max="11009" width="5.42578125" style="61" customWidth="1"/>
    <col min="11010" max="11010" width="40.7109375" style="61" customWidth="1"/>
    <col min="11011" max="11011" width="9.28515625" style="61" customWidth="1"/>
    <col min="11012" max="11012" width="17.28515625" style="61" customWidth="1"/>
    <col min="11013" max="11013" width="14.85546875" style="61" customWidth="1"/>
    <col min="11014" max="11014" width="17.28515625" style="61" customWidth="1"/>
    <col min="11015" max="11015" width="15.28515625" style="61" customWidth="1"/>
    <col min="11016" max="11016" width="17.28515625" style="61" customWidth="1"/>
    <col min="11017" max="11017" width="14.5703125" style="61" customWidth="1"/>
    <col min="11018" max="11018" width="16.7109375" style="61" customWidth="1"/>
    <col min="11019" max="11264" width="9.140625" style="61"/>
    <col min="11265" max="11265" width="5.42578125" style="61" customWidth="1"/>
    <col min="11266" max="11266" width="40.7109375" style="61" customWidth="1"/>
    <col min="11267" max="11267" width="9.28515625" style="61" customWidth="1"/>
    <col min="11268" max="11268" width="17.28515625" style="61" customWidth="1"/>
    <col min="11269" max="11269" width="14.85546875" style="61" customWidth="1"/>
    <col min="11270" max="11270" width="17.28515625" style="61" customWidth="1"/>
    <col min="11271" max="11271" width="15.28515625" style="61" customWidth="1"/>
    <col min="11272" max="11272" width="17.28515625" style="61" customWidth="1"/>
    <col min="11273" max="11273" width="14.5703125" style="61" customWidth="1"/>
    <col min="11274" max="11274" width="16.7109375" style="61" customWidth="1"/>
    <col min="11275" max="11520" width="9.140625" style="61"/>
    <col min="11521" max="11521" width="5.42578125" style="61" customWidth="1"/>
    <col min="11522" max="11522" width="40.7109375" style="61" customWidth="1"/>
    <col min="11523" max="11523" width="9.28515625" style="61" customWidth="1"/>
    <col min="11524" max="11524" width="17.28515625" style="61" customWidth="1"/>
    <col min="11525" max="11525" width="14.85546875" style="61" customWidth="1"/>
    <col min="11526" max="11526" width="17.28515625" style="61" customWidth="1"/>
    <col min="11527" max="11527" width="15.28515625" style="61" customWidth="1"/>
    <col min="11528" max="11528" width="17.28515625" style="61" customWidth="1"/>
    <col min="11529" max="11529" width="14.5703125" style="61" customWidth="1"/>
    <col min="11530" max="11530" width="16.7109375" style="61" customWidth="1"/>
    <col min="11531" max="11776" width="9.140625" style="61"/>
    <col min="11777" max="11777" width="5.42578125" style="61" customWidth="1"/>
    <col min="11778" max="11778" width="40.7109375" style="61" customWidth="1"/>
    <col min="11779" max="11779" width="9.28515625" style="61" customWidth="1"/>
    <col min="11780" max="11780" width="17.28515625" style="61" customWidth="1"/>
    <col min="11781" max="11781" width="14.85546875" style="61" customWidth="1"/>
    <col min="11782" max="11782" width="17.28515625" style="61" customWidth="1"/>
    <col min="11783" max="11783" width="15.28515625" style="61" customWidth="1"/>
    <col min="11784" max="11784" width="17.28515625" style="61" customWidth="1"/>
    <col min="11785" max="11785" width="14.5703125" style="61" customWidth="1"/>
    <col min="11786" max="11786" width="16.7109375" style="61" customWidth="1"/>
    <col min="11787" max="12032" width="9.140625" style="61"/>
    <col min="12033" max="12033" width="5.42578125" style="61" customWidth="1"/>
    <col min="12034" max="12034" width="40.7109375" style="61" customWidth="1"/>
    <col min="12035" max="12035" width="9.28515625" style="61" customWidth="1"/>
    <col min="12036" max="12036" width="17.28515625" style="61" customWidth="1"/>
    <col min="12037" max="12037" width="14.85546875" style="61" customWidth="1"/>
    <col min="12038" max="12038" width="17.28515625" style="61" customWidth="1"/>
    <col min="12039" max="12039" width="15.28515625" style="61" customWidth="1"/>
    <col min="12040" max="12040" width="17.28515625" style="61" customWidth="1"/>
    <col min="12041" max="12041" width="14.5703125" style="61" customWidth="1"/>
    <col min="12042" max="12042" width="16.7109375" style="61" customWidth="1"/>
    <col min="12043" max="12288" width="9.140625" style="61"/>
    <col min="12289" max="12289" width="5.42578125" style="61" customWidth="1"/>
    <col min="12290" max="12290" width="40.7109375" style="61" customWidth="1"/>
    <col min="12291" max="12291" width="9.28515625" style="61" customWidth="1"/>
    <col min="12292" max="12292" width="17.28515625" style="61" customWidth="1"/>
    <col min="12293" max="12293" width="14.85546875" style="61" customWidth="1"/>
    <col min="12294" max="12294" width="17.28515625" style="61" customWidth="1"/>
    <col min="12295" max="12295" width="15.28515625" style="61" customWidth="1"/>
    <col min="12296" max="12296" width="17.28515625" style="61" customWidth="1"/>
    <col min="12297" max="12297" width="14.5703125" style="61" customWidth="1"/>
    <col min="12298" max="12298" width="16.7109375" style="61" customWidth="1"/>
    <col min="12299" max="12544" width="9.140625" style="61"/>
    <col min="12545" max="12545" width="5.42578125" style="61" customWidth="1"/>
    <col min="12546" max="12546" width="40.7109375" style="61" customWidth="1"/>
    <col min="12547" max="12547" width="9.28515625" style="61" customWidth="1"/>
    <col min="12548" max="12548" width="17.28515625" style="61" customWidth="1"/>
    <col min="12549" max="12549" width="14.85546875" style="61" customWidth="1"/>
    <col min="12550" max="12550" width="17.28515625" style="61" customWidth="1"/>
    <col min="12551" max="12551" width="15.28515625" style="61" customWidth="1"/>
    <col min="12552" max="12552" width="17.28515625" style="61" customWidth="1"/>
    <col min="12553" max="12553" width="14.5703125" style="61" customWidth="1"/>
    <col min="12554" max="12554" width="16.7109375" style="61" customWidth="1"/>
    <col min="12555" max="12800" width="9.140625" style="61"/>
    <col min="12801" max="12801" width="5.42578125" style="61" customWidth="1"/>
    <col min="12802" max="12802" width="40.7109375" style="61" customWidth="1"/>
    <col min="12803" max="12803" width="9.28515625" style="61" customWidth="1"/>
    <col min="12804" max="12804" width="17.28515625" style="61" customWidth="1"/>
    <col min="12805" max="12805" width="14.85546875" style="61" customWidth="1"/>
    <col min="12806" max="12806" width="17.28515625" style="61" customWidth="1"/>
    <col min="12807" max="12807" width="15.28515625" style="61" customWidth="1"/>
    <col min="12808" max="12808" width="17.28515625" style="61" customWidth="1"/>
    <col min="12809" max="12809" width="14.5703125" style="61" customWidth="1"/>
    <col min="12810" max="12810" width="16.7109375" style="61" customWidth="1"/>
    <col min="12811" max="13056" width="9.140625" style="61"/>
    <col min="13057" max="13057" width="5.42578125" style="61" customWidth="1"/>
    <col min="13058" max="13058" width="40.7109375" style="61" customWidth="1"/>
    <col min="13059" max="13059" width="9.28515625" style="61" customWidth="1"/>
    <col min="13060" max="13060" width="17.28515625" style="61" customWidth="1"/>
    <col min="13061" max="13061" width="14.85546875" style="61" customWidth="1"/>
    <col min="13062" max="13062" width="17.28515625" style="61" customWidth="1"/>
    <col min="13063" max="13063" width="15.28515625" style="61" customWidth="1"/>
    <col min="13064" max="13064" width="17.28515625" style="61" customWidth="1"/>
    <col min="13065" max="13065" width="14.5703125" style="61" customWidth="1"/>
    <col min="13066" max="13066" width="16.7109375" style="61" customWidth="1"/>
    <col min="13067" max="13312" width="9.140625" style="61"/>
    <col min="13313" max="13313" width="5.42578125" style="61" customWidth="1"/>
    <col min="13314" max="13314" width="40.7109375" style="61" customWidth="1"/>
    <col min="13315" max="13315" width="9.28515625" style="61" customWidth="1"/>
    <col min="13316" max="13316" width="17.28515625" style="61" customWidth="1"/>
    <col min="13317" max="13317" width="14.85546875" style="61" customWidth="1"/>
    <col min="13318" max="13318" width="17.28515625" style="61" customWidth="1"/>
    <col min="13319" max="13319" width="15.28515625" style="61" customWidth="1"/>
    <col min="13320" max="13320" width="17.28515625" style="61" customWidth="1"/>
    <col min="13321" max="13321" width="14.5703125" style="61" customWidth="1"/>
    <col min="13322" max="13322" width="16.7109375" style="61" customWidth="1"/>
    <col min="13323" max="13568" width="9.140625" style="61"/>
    <col min="13569" max="13569" width="5.42578125" style="61" customWidth="1"/>
    <col min="13570" max="13570" width="40.7109375" style="61" customWidth="1"/>
    <col min="13571" max="13571" width="9.28515625" style="61" customWidth="1"/>
    <col min="13572" max="13572" width="17.28515625" style="61" customWidth="1"/>
    <col min="13573" max="13573" width="14.85546875" style="61" customWidth="1"/>
    <col min="13574" max="13574" width="17.28515625" style="61" customWidth="1"/>
    <col min="13575" max="13575" width="15.28515625" style="61" customWidth="1"/>
    <col min="13576" max="13576" width="17.28515625" style="61" customWidth="1"/>
    <col min="13577" max="13577" width="14.5703125" style="61" customWidth="1"/>
    <col min="13578" max="13578" width="16.7109375" style="61" customWidth="1"/>
    <col min="13579" max="13824" width="9.140625" style="61"/>
    <col min="13825" max="13825" width="5.42578125" style="61" customWidth="1"/>
    <col min="13826" max="13826" width="40.7109375" style="61" customWidth="1"/>
    <col min="13827" max="13827" width="9.28515625" style="61" customWidth="1"/>
    <col min="13828" max="13828" width="17.28515625" style="61" customWidth="1"/>
    <col min="13829" max="13829" width="14.85546875" style="61" customWidth="1"/>
    <col min="13830" max="13830" width="17.28515625" style="61" customWidth="1"/>
    <col min="13831" max="13831" width="15.28515625" style="61" customWidth="1"/>
    <col min="13832" max="13832" width="17.28515625" style="61" customWidth="1"/>
    <col min="13833" max="13833" width="14.5703125" style="61" customWidth="1"/>
    <col min="13834" max="13834" width="16.7109375" style="61" customWidth="1"/>
    <col min="13835" max="14080" width="9.140625" style="61"/>
    <col min="14081" max="14081" width="5.42578125" style="61" customWidth="1"/>
    <col min="14082" max="14082" width="40.7109375" style="61" customWidth="1"/>
    <col min="14083" max="14083" width="9.28515625" style="61" customWidth="1"/>
    <col min="14084" max="14084" width="17.28515625" style="61" customWidth="1"/>
    <col min="14085" max="14085" width="14.85546875" style="61" customWidth="1"/>
    <col min="14086" max="14086" width="17.28515625" style="61" customWidth="1"/>
    <col min="14087" max="14087" width="15.28515625" style="61" customWidth="1"/>
    <col min="14088" max="14088" width="17.28515625" style="61" customWidth="1"/>
    <col min="14089" max="14089" width="14.5703125" style="61" customWidth="1"/>
    <col min="14090" max="14090" width="16.7109375" style="61" customWidth="1"/>
    <col min="14091" max="14336" width="9.140625" style="61"/>
    <col min="14337" max="14337" width="5.42578125" style="61" customWidth="1"/>
    <col min="14338" max="14338" width="40.7109375" style="61" customWidth="1"/>
    <col min="14339" max="14339" width="9.28515625" style="61" customWidth="1"/>
    <col min="14340" max="14340" width="17.28515625" style="61" customWidth="1"/>
    <col min="14341" max="14341" width="14.85546875" style="61" customWidth="1"/>
    <col min="14342" max="14342" width="17.28515625" style="61" customWidth="1"/>
    <col min="14343" max="14343" width="15.28515625" style="61" customWidth="1"/>
    <col min="14344" max="14344" width="17.28515625" style="61" customWidth="1"/>
    <col min="14345" max="14345" width="14.5703125" style="61" customWidth="1"/>
    <col min="14346" max="14346" width="16.7109375" style="61" customWidth="1"/>
    <col min="14347" max="14592" width="9.140625" style="61"/>
    <col min="14593" max="14593" width="5.42578125" style="61" customWidth="1"/>
    <col min="14594" max="14594" width="40.7109375" style="61" customWidth="1"/>
    <col min="14595" max="14595" width="9.28515625" style="61" customWidth="1"/>
    <col min="14596" max="14596" width="17.28515625" style="61" customWidth="1"/>
    <col min="14597" max="14597" width="14.85546875" style="61" customWidth="1"/>
    <col min="14598" max="14598" width="17.28515625" style="61" customWidth="1"/>
    <col min="14599" max="14599" width="15.28515625" style="61" customWidth="1"/>
    <col min="14600" max="14600" width="17.28515625" style="61" customWidth="1"/>
    <col min="14601" max="14601" width="14.5703125" style="61" customWidth="1"/>
    <col min="14602" max="14602" width="16.7109375" style="61" customWidth="1"/>
    <col min="14603" max="14848" width="9.140625" style="61"/>
    <col min="14849" max="14849" width="5.42578125" style="61" customWidth="1"/>
    <col min="14850" max="14850" width="40.7109375" style="61" customWidth="1"/>
    <col min="14851" max="14851" width="9.28515625" style="61" customWidth="1"/>
    <col min="14852" max="14852" width="17.28515625" style="61" customWidth="1"/>
    <col min="14853" max="14853" width="14.85546875" style="61" customWidth="1"/>
    <col min="14854" max="14854" width="17.28515625" style="61" customWidth="1"/>
    <col min="14855" max="14855" width="15.28515625" style="61" customWidth="1"/>
    <col min="14856" max="14856" width="17.28515625" style="61" customWidth="1"/>
    <col min="14857" max="14857" width="14.5703125" style="61" customWidth="1"/>
    <col min="14858" max="14858" width="16.7109375" style="61" customWidth="1"/>
    <col min="14859" max="15104" width="9.140625" style="61"/>
    <col min="15105" max="15105" width="5.42578125" style="61" customWidth="1"/>
    <col min="15106" max="15106" width="40.7109375" style="61" customWidth="1"/>
    <col min="15107" max="15107" width="9.28515625" style="61" customWidth="1"/>
    <col min="15108" max="15108" width="17.28515625" style="61" customWidth="1"/>
    <col min="15109" max="15109" width="14.85546875" style="61" customWidth="1"/>
    <col min="15110" max="15110" width="17.28515625" style="61" customWidth="1"/>
    <col min="15111" max="15111" width="15.28515625" style="61" customWidth="1"/>
    <col min="15112" max="15112" width="17.28515625" style="61" customWidth="1"/>
    <col min="15113" max="15113" width="14.5703125" style="61" customWidth="1"/>
    <col min="15114" max="15114" width="16.7109375" style="61" customWidth="1"/>
    <col min="15115" max="15360" width="9.140625" style="61"/>
    <col min="15361" max="15361" width="5.42578125" style="61" customWidth="1"/>
    <col min="15362" max="15362" width="40.7109375" style="61" customWidth="1"/>
    <col min="15363" max="15363" width="9.28515625" style="61" customWidth="1"/>
    <col min="15364" max="15364" width="17.28515625" style="61" customWidth="1"/>
    <col min="15365" max="15365" width="14.85546875" style="61" customWidth="1"/>
    <col min="15366" max="15366" width="17.28515625" style="61" customWidth="1"/>
    <col min="15367" max="15367" width="15.28515625" style="61" customWidth="1"/>
    <col min="15368" max="15368" width="17.28515625" style="61" customWidth="1"/>
    <col min="15369" max="15369" width="14.5703125" style="61" customWidth="1"/>
    <col min="15370" max="15370" width="16.7109375" style="61" customWidth="1"/>
    <col min="15371" max="15616" width="9.140625" style="61"/>
    <col min="15617" max="15617" width="5.42578125" style="61" customWidth="1"/>
    <col min="15618" max="15618" width="40.7109375" style="61" customWidth="1"/>
    <col min="15619" max="15619" width="9.28515625" style="61" customWidth="1"/>
    <col min="15620" max="15620" width="17.28515625" style="61" customWidth="1"/>
    <col min="15621" max="15621" width="14.85546875" style="61" customWidth="1"/>
    <col min="15622" max="15622" width="17.28515625" style="61" customWidth="1"/>
    <col min="15623" max="15623" width="15.28515625" style="61" customWidth="1"/>
    <col min="15624" max="15624" width="17.28515625" style="61" customWidth="1"/>
    <col min="15625" max="15625" width="14.5703125" style="61" customWidth="1"/>
    <col min="15626" max="15626" width="16.7109375" style="61" customWidth="1"/>
    <col min="15627" max="15872" width="9.140625" style="61"/>
    <col min="15873" max="15873" width="5.42578125" style="61" customWidth="1"/>
    <col min="15874" max="15874" width="40.7109375" style="61" customWidth="1"/>
    <col min="15875" max="15875" width="9.28515625" style="61" customWidth="1"/>
    <col min="15876" max="15876" width="17.28515625" style="61" customWidth="1"/>
    <col min="15877" max="15877" width="14.85546875" style="61" customWidth="1"/>
    <col min="15878" max="15878" width="17.28515625" style="61" customWidth="1"/>
    <col min="15879" max="15879" width="15.28515625" style="61" customWidth="1"/>
    <col min="15880" max="15880" width="17.28515625" style="61" customWidth="1"/>
    <col min="15881" max="15881" width="14.5703125" style="61" customWidth="1"/>
    <col min="15882" max="15882" width="16.7109375" style="61" customWidth="1"/>
    <col min="15883" max="16128" width="9.140625" style="61"/>
    <col min="16129" max="16129" width="5.42578125" style="61" customWidth="1"/>
    <col min="16130" max="16130" width="40.7109375" style="61" customWidth="1"/>
    <col min="16131" max="16131" width="9.28515625" style="61" customWidth="1"/>
    <col min="16132" max="16132" width="17.28515625" style="61" customWidth="1"/>
    <col min="16133" max="16133" width="14.85546875" style="61" customWidth="1"/>
    <col min="16134" max="16134" width="17.28515625" style="61" customWidth="1"/>
    <col min="16135" max="16135" width="15.28515625" style="61" customWidth="1"/>
    <col min="16136" max="16136" width="17.28515625" style="61" customWidth="1"/>
    <col min="16137" max="16137" width="14.5703125" style="61" customWidth="1"/>
    <col min="16138" max="16138" width="16.7109375" style="61" customWidth="1"/>
    <col min="16139" max="16384" width="9.140625" style="61"/>
  </cols>
  <sheetData>
    <row r="5" spans="1:10" ht="18" customHeight="1">
      <c r="B5" s="175" t="s">
        <v>84</v>
      </c>
      <c r="C5" s="175"/>
      <c r="D5" s="175"/>
      <c r="E5" s="175"/>
      <c r="F5" s="175"/>
      <c r="G5" s="175"/>
      <c r="H5" s="175"/>
    </row>
    <row r="7" spans="1:10" s="59" customFormat="1" ht="18" customHeight="1">
      <c r="A7" s="58" t="s">
        <v>15</v>
      </c>
      <c r="C7" s="58" t="s">
        <v>56</v>
      </c>
      <c r="G7" s="60"/>
      <c r="H7" s="60"/>
      <c r="I7" s="60"/>
      <c r="J7" s="60"/>
    </row>
    <row r="8" spans="1:10" ht="5.25" customHeight="1"/>
    <row r="9" spans="1:10" ht="13.5" customHeight="1">
      <c r="A9" s="184" t="s">
        <v>57</v>
      </c>
      <c r="B9" s="185"/>
      <c r="C9" s="185"/>
      <c r="D9" s="185"/>
      <c r="F9" s="186" t="s">
        <v>58</v>
      </c>
      <c r="G9" s="187"/>
      <c r="H9" s="188"/>
      <c r="I9" s="63"/>
      <c r="J9" s="64"/>
    </row>
    <row r="10" spans="1:10" ht="13.5" customHeight="1">
      <c r="A10" s="189" t="s">
        <v>59</v>
      </c>
      <c r="B10" s="189"/>
      <c r="C10" s="189"/>
      <c r="D10" s="189"/>
      <c r="F10" s="186" t="s">
        <v>16</v>
      </c>
      <c r="G10" s="187"/>
      <c r="H10" s="188"/>
      <c r="I10" s="117"/>
      <c r="J10" s="117"/>
    </row>
    <row r="11" spans="1:10" ht="5.25" customHeight="1">
      <c r="F11" s="65"/>
    </row>
    <row r="12" spans="1:10" ht="12.75" customHeight="1">
      <c r="A12" s="66" t="s">
        <v>60</v>
      </c>
      <c r="B12" s="67"/>
      <c r="C12" s="68"/>
      <c r="D12" s="69"/>
      <c r="E12" s="70"/>
      <c r="F12" s="71" t="s">
        <v>17</v>
      </c>
      <c r="G12" s="72"/>
      <c r="H12" s="72"/>
      <c r="I12" s="73"/>
      <c r="J12" s="74" t="s">
        <v>61</v>
      </c>
    </row>
    <row r="13" spans="1:10" ht="12.75" customHeight="1">
      <c r="A13" s="75"/>
      <c r="B13" s="190" t="s">
        <v>62</v>
      </c>
      <c r="C13" s="190"/>
      <c r="D13" s="191"/>
      <c r="E13" s="76"/>
      <c r="F13" s="118" t="s">
        <v>63</v>
      </c>
      <c r="G13" s="77"/>
      <c r="H13" s="77"/>
      <c r="I13" s="78"/>
      <c r="J13" s="119">
        <v>43221</v>
      </c>
    </row>
    <row r="14" spans="1:10" ht="18" customHeight="1">
      <c r="A14" s="79"/>
      <c r="B14" s="76"/>
      <c r="C14" s="70"/>
      <c r="D14" s="70"/>
      <c r="E14" s="70"/>
      <c r="F14" s="75" t="s">
        <v>55</v>
      </c>
      <c r="G14" s="80"/>
      <c r="H14" s="80"/>
      <c r="I14" s="78"/>
      <c r="J14" s="81"/>
    </row>
    <row r="15" spans="1:10" ht="6.75" customHeight="1"/>
    <row r="16" spans="1:10" ht="18" customHeight="1">
      <c r="A16" s="82" t="s">
        <v>3</v>
      </c>
      <c r="B16" s="120" t="s">
        <v>18</v>
      </c>
      <c r="C16" s="69" t="s">
        <v>19</v>
      </c>
      <c r="D16" s="121" t="s">
        <v>64</v>
      </c>
      <c r="E16" s="83"/>
      <c r="F16" s="121" t="s">
        <v>65</v>
      </c>
      <c r="G16" s="84"/>
      <c r="H16" s="121" t="s">
        <v>66</v>
      </c>
      <c r="I16" s="84"/>
      <c r="J16" s="161" t="s">
        <v>5</v>
      </c>
    </row>
    <row r="17" spans="1:13" ht="18" customHeight="1">
      <c r="A17" s="85"/>
      <c r="B17" s="86"/>
      <c r="C17" s="87"/>
      <c r="D17" s="182" t="s">
        <v>85</v>
      </c>
      <c r="E17" s="183"/>
      <c r="F17" s="182" t="s">
        <v>67</v>
      </c>
      <c r="G17" s="183"/>
      <c r="H17" s="182" t="s">
        <v>67</v>
      </c>
      <c r="I17" s="183"/>
      <c r="J17" s="162"/>
    </row>
    <row r="18" spans="1:13" ht="60" customHeight="1">
      <c r="A18" s="88" t="s">
        <v>68</v>
      </c>
      <c r="B18" s="89" t="s">
        <v>68</v>
      </c>
      <c r="C18" s="90" t="s">
        <v>68</v>
      </c>
      <c r="D18" s="122" t="s">
        <v>69</v>
      </c>
      <c r="E18" s="123" t="s">
        <v>86</v>
      </c>
      <c r="F18" s="124" t="s">
        <v>87</v>
      </c>
      <c r="G18" s="124" t="s">
        <v>70</v>
      </c>
      <c r="H18" s="124" t="s">
        <v>87</v>
      </c>
      <c r="I18" s="124" t="s">
        <v>88</v>
      </c>
      <c r="J18" s="163"/>
      <c r="L18" s="91"/>
    </row>
    <row r="19" spans="1:13" ht="15.75">
      <c r="A19" s="164">
        <v>1</v>
      </c>
      <c r="B19" s="176" t="str">
        <f>'Planilha Orçamentária'!C16</f>
        <v>Placa de obra</v>
      </c>
      <c r="C19" s="92" t="s">
        <v>7</v>
      </c>
      <c r="D19" s="168">
        <f>'Planilha Orçamentária'!E17</f>
        <v>6</v>
      </c>
      <c r="E19" s="169"/>
      <c r="F19" s="168">
        <v>0</v>
      </c>
      <c r="G19" s="169"/>
      <c r="H19" s="168">
        <v>0</v>
      </c>
      <c r="I19" s="169"/>
      <c r="J19" s="93">
        <f t="shared" ref="J19:J23" si="0">SUM(D19:I19)</f>
        <v>6</v>
      </c>
    </row>
    <row r="20" spans="1:13" ht="15.75">
      <c r="A20" s="165" t="s">
        <v>68</v>
      </c>
      <c r="B20" s="177"/>
      <c r="C20" s="102" t="s">
        <v>20</v>
      </c>
      <c r="D20" s="166">
        <f>'Planilha Orçamentária'!I18</f>
        <v>2691.53</v>
      </c>
      <c r="E20" s="170"/>
      <c r="F20" s="166">
        <v>0</v>
      </c>
      <c r="G20" s="170"/>
      <c r="H20" s="166">
        <v>0</v>
      </c>
      <c r="I20" s="170"/>
      <c r="J20" s="93">
        <f>'Planilha Orçamentária'!I18</f>
        <v>2691.53</v>
      </c>
    </row>
    <row r="21" spans="1:13" ht="15.75">
      <c r="A21" s="164">
        <v>2</v>
      </c>
      <c r="B21" s="176" t="s">
        <v>89</v>
      </c>
      <c r="C21" s="92" t="s">
        <v>7</v>
      </c>
      <c r="D21" s="168">
        <f>'Planilha Orçamentária'!E21*0.205</f>
        <v>26113.801999999996</v>
      </c>
      <c r="E21" s="169"/>
      <c r="F21" s="168">
        <f>'Planilha Orçamentária'!E21*0.405</f>
        <v>51590.682000000001</v>
      </c>
      <c r="G21" s="169"/>
      <c r="H21" s="168">
        <f>'Planilha Orçamentária'!E22*0.39</f>
        <v>49679.915999999997</v>
      </c>
      <c r="I21" s="169"/>
      <c r="J21" s="93">
        <f t="shared" si="0"/>
        <v>127384.4</v>
      </c>
    </row>
    <row r="22" spans="1:13" ht="15.75">
      <c r="A22" s="165"/>
      <c r="B22" s="177"/>
      <c r="C22" s="102" t="s">
        <v>20</v>
      </c>
      <c r="D22" s="166" t="e">
        <f>'Planilha Orçamentária'!#REF!*0.205</f>
        <v>#REF!</v>
      </c>
      <c r="E22" s="170"/>
      <c r="F22" s="166" t="e">
        <f>'Planilha Orçamentária'!#REF!*0.405</f>
        <v>#REF!</v>
      </c>
      <c r="G22" s="170"/>
      <c r="H22" s="166" t="e">
        <f>'Planilha Orçamentária'!#REF!*0.39</f>
        <v>#REF!</v>
      </c>
      <c r="I22" s="170"/>
      <c r="J22" s="93" t="e">
        <f>'Planilha Orçamentária'!#REF!</f>
        <v>#REF!</v>
      </c>
    </row>
    <row r="23" spans="1:13" ht="15.75">
      <c r="A23" s="164">
        <v>3</v>
      </c>
      <c r="B23" s="178" t="s">
        <v>23</v>
      </c>
      <c r="C23" s="92" t="s">
        <v>7</v>
      </c>
      <c r="D23" s="168">
        <f>'Planilha Orçamentária'!E22*0.2</f>
        <v>25476.880000000001</v>
      </c>
      <c r="E23" s="169"/>
      <c r="F23" s="168">
        <f>'Planilha Orçamentária'!I22*0.405</f>
        <v>222484.81815000001</v>
      </c>
      <c r="G23" s="169"/>
      <c r="H23" s="168">
        <f>'Planilha Orçamentária'!I22*0.395</f>
        <v>216991.36585</v>
      </c>
      <c r="I23" s="181"/>
      <c r="J23" s="93">
        <f t="shared" si="0"/>
        <v>464953.06400000001</v>
      </c>
    </row>
    <row r="24" spans="1:13" ht="15.75">
      <c r="A24" s="165"/>
      <c r="B24" s="179"/>
      <c r="C24" s="102" t="s">
        <v>20</v>
      </c>
      <c r="D24" s="166">
        <f>'Planilha Orçamentária'!I24*0.2</f>
        <v>878850.45400000014</v>
      </c>
      <c r="E24" s="170"/>
      <c r="F24" s="166">
        <f>'Planilha Orçamentária'!I24*0.405</f>
        <v>1779672.1693500003</v>
      </c>
      <c r="G24" s="170"/>
      <c r="H24" s="166">
        <f>'Planilha Orçamentária'!I24*0.395</f>
        <v>1735729.6466500002</v>
      </c>
      <c r="I24" s="167"/>
      <c r="J24" s="93">
        <f>'Planilha Orçamentária'!I24</f>
        <v>4394252.2700000005</v>
      </c>
    </row>
    <row r="25" spans="1:13" ht="15.75">
      <c r="A25" s="164">
        <v>4</v>
      </c>
      <c r="B25" s="178" t="s">
        <v>90</v>
      </c>
      <c r="C25" s="92" t="s">
        <v>7</v>
      </c>
      <c r="D25" s="168"/>
      <c r="E25" s="169"/>
      <c r="F25" s="168"/>
      <c r="G25" s="181"/>
      <c r="H25" s="168">
        <f>'Planilha Orçamentária'!E21</f>
        <v>127384.4</v>
      </c>
      <c r="I25" s="181"/>
      <c r="J25" s="93">
        <f>D25+F25+H25</f>
        <v>127384.4</v>
      </c>
    </row>
    <row r="26" spans="1:13" ht="16.5" thickBot="1">
      <c r="A26" s="165"/>
      <c r="B26" s="180"/>
      <c r="C26" s="102" t="s">
        <v>20</v>
      </c>
      <c r="D26" s="166"/>
      <c r="E26" s="170"/>
      <c r="F26" s="166"/>
      <c r="G26" s="170"/>
      <c r="H26" s="166">
        <f>'Planilha Orçamentária'!I32</f>
        <v>102661.05</v>
      </c>
      <c r="I26" s="170"/>
      <c r="J26" s="93">
        <f>'Planilha Orçamentária'!I32</f>
        <v>102661.05</v>
      </c>
    </row>
    <row r="27" spans="1:13" ht="6.75" customHeight="1" thickBot="1">
      <c r="A27" s="94"/>
      <c r="B27" s="95"/>
      <c r="C27" s="96"/>
      <c r="D27" s="97"/>
      <c r="E27" s="97"/>
      <c r="F27" s="98"/>
      <c r="G27" s="99"/>
      <c r="H27" s="98"/>
      <c r="I27" s="99"/>
      <c r="J27" s="100"/>
    </row>
    <row r="28" spans="1:13" ht="14.25" customHeight="1">
      <c r="A28" s="103" t="s">
        <v>21</v>
      </c>
      <c r="B28" s="101"/>
      <c r="C28" s="102"/>
      <c r="D28" s="159">
        <v>600000</v>
      </c>
      <c r="E28" s="160"/>
      <c r="F28" s="159">
        <f>J28*0.4</f>
        <v>1200000</v>
      </c>
      <c r="G28" s="160"/>
      <c r="H28" s="159">
        <f>J28*0.4</f>
        <v>1200000</v>
      </c>
      <c r="I28" s="160"/>
      <c r="J28" s="104">
        <v>3000000</v>
      </c>
      <c r="M28" s="129"/>
    </row>
    <row r="29" spans="1:13" ht="17.25" customHeight="1">
      <c r="A29" s="103" t="s">
        <v>71</v>
      </c>
      <c r="B29" s="101"/>
      <c r="C29" s="102"/>
      <c r="D29" s="159" t="e">
        <f>D30-D28</f>
        <v>#REF!</v>
      </c>
      <c r="E29" s="160"/>
      <c r="F29" s="159" t="e">
        <f>F30-F28</f>
        <v>#REF!</v>
      </c>
      <c r="G29" s="160"/>
      <c r="H29" s="159" t="e">
        <f>H30-H28</f>
        <v>#REF!</v>
      </c>
      <c r="I29" s="160"/>
      <c r="J29" s="104">
        <f>'Planilha Orçamentária'!I35-3000000</f>
        <v>1499604.8500000006</v>
      </c>
    </row>
    <row r="30" spans="1:13" s="105" customFormat="1" ht="15.75" customHeight="1">
      <c r="A30" s="103" t="s">
        <v>72</v>
      </c>
      <c r="B30" s="101"/>
      <c r="C30" s="102"/>
      <c r="D30" s="159" t="e">
        <f>SUM(D24+D22+D20+D26)</f>
        <v>#REF!</v>
      </c>
      <c r="E30" s="160"/>
      <c r="F30" s="159" t="e">
        <f>(F20+F22+F24+F26)</f>
        <v>#REF!</v>
      </c>
      <c r="G30" s="160"/>
      <c r="H30" s="159" t="e">
        <f>(H20+H22+H24+H26)</f>
        <v>#REF!</v>
      </c>
      <c r="I30" s="160"/>
      <c r="J30" s="104">
        <f>'Planilha Orçamentária'!I35</f>
        <v>4499604.8500000006</v>
      </c>
      <c r="M30" s="130">
        <f>J29/J30</f>
        <v>0.33327478745161376</v>
      </c>
    </row>
    <row r="31" spans="1:13" s="105" customFormat="1" ht="4.5" customHeight="1">
      <c r="A31" s="125"/>
      <c r="B31" s="126"/>
      <c r="C31" s="127"/>
      <c r="D31" s="128"/>
      <c r="E31" s="128"/>
      <c r="F31" s="128"/>
      <c r="G31" s="128"/>
      <c r="H31" s="128"/>
      <c r="I31" s="128"/>
      <c r="J31" s="128"/>
    </row>
    <row r="32" spans="1:13" ht="9" customHeight="1">
      <c r="F32" s="59"/>
      <c r="G32" s="59"/>
      <c r="H32" s="59"/>
      <c r="I32" s="59"/>
      <c r="J32" s="59"/>
    </row>
    <row r="33" spans="1:10" ht="9" customHeight="1">
      <c r="F33" s="59"/>
      <c r="G33" s="59"/>
      <c r="H33" s="59"/>
      <c r="I33" s="59"/>
      <c r="J33" s="59"/>
    </row>
    <row r="34" spans="1:10" ht="28.5" customHeight="1">
      <c r="F34" s="59"/>
      <c r="G34" s="174" t="s">
        <v>94</v>
      </c>
      <c r="H34" s="174"/>
      <c r="I34" s="174"/>
      <c r="J34" s="174"/>
    </row>
    <row r="35" spans="1:10" ht="56.25" customHeight="1">
      <c r="A35" s="173" t="s">
        <v>93</v>
      </c>
      <c r="B35" s="173"/>
      <c r="C35" s="106"/>
      <c r="D35" s="106"/>
      <c r="E35" s="106"/>
      <c r="F35" s="107"/>
    </row>
    <row r="36" spans="1:10" ht="20.25" customHeight="1">
      <c r="A36" s="171" t="s">
        <v>91</v>
      </c>
      <c r="B36" s="171"/>
      <c r="C36" s="108"/>
      <c r="D36" s="108"/>
      <c r="E36" s="108"/>
      <c r="F36" s="107"/>
    </row>
    <row r="37" spans="1:10" ht="14.25" customHeight="1">
      <c r="A37" s="172" t="s">
        <v>92</v>
      </c>
      <c r="B37" s="172"/>
      <c r="C37" s="106" t="s">
        <v>68</v>
      </c>
      <c r="D37" s="106"/>
      <c r="E37" s="106"/>
    </row>
    <row r="38" spans="1:10" ht="14.25" customHeight="1">
      <c r="B38" s="109"/>
      <c r="C38" s="106"/>
      <c r="D38" s="106"/>
      <c r="E38" s="106"/>
    </row>
    <row r="39" spans="1:10" ht="14.25" customHeight="1">
      <c r="B39" s="109"/>
      <c r="C39" s="106"/>
      <c r="D39" s="106"/>
      <c r="E39" s="106"/>
    </row>
    <row r="40" spans="1:10" ht="14.25" customHeight="1">
      <c r="B40" s="109"/>
      <c r="C40" s="106"/>
      <c r="D40" s="106"/>
      <c r="E40" s="106"/>
    </row>
    <row r="41" spans="1:10" ht="17.25" customHeight="1" thickBot="1">
      <c r="A41" s="61" t="s">
        <v>73</v>
      </c>
    </row>
    <row r="42" spans="1:10" ht="18" customHeight="1" thickTop="1">
      <c r="B42" s="110" t="s">
        <v>74</v>
      </c>
      <c r="C42" s="111"/>
    </row>
    <row r="43" spans="1:10" ht="18" customHeight="1">
      <c r="B43" s="112" t="s">
        <v>75</v>
      </c>
      <c r="C43" s="113"/>
    </row>
    <row r="44" spans="1:10" ht="18" customHeight="1">
      <c r="B44" s="112" t="s">
        <v>76</v>
      </c>
      <c r="C44" s="113"/>
    </row>
    <row r="45" spans="1:10" ht="5.25" customHeight="1">
      <c r="A45" s="59"/>
      <c r="B45" s="114"/>
      <c r="C45" s="113"/>
    </row>
    <row r="46" spans="1:10" ht="18" customHeight="1" thickBot="1">
      <c r="A46" s="59"/>
      <c r="B46" s="115" t="s">
        <v>77</v>
      </c>
      <c r="C46" s="116"/>
    </row>
    <row r="47" spans="1:10" ht="18" customHeight="1" thickTop="1"/>
    <row r="48" spans="1:10" ht="18" customHeight="1">
      <c r="B48" s="61" t="s">
        <v>78</v>
      </c>
    </row>
    <row r="49" spans="2:2" ht="18" customHeight="1">
      <c r="B49" s="61" t="s">
        <v>79</v>
      </c>
    </row>
    <row r="50" spans="2:2" ht="18" customHeight="1">
      <c r="B50" s="61" t="s">
        <v>80</v>
      </c>
    </row>
    <row r="52" spans="2:2" ht="18" customHeight="1">
      <c r="B52" s="61" t="s">
        <v>81</v>
      </c>
    </row>
    <row r="53" spans="2:2" ht="18" customHeight="1">
      <c r="B53" s="61" t="s">
        <v>79</v>
      </c>
    </row>
    <row r="54" spans="2:2" ht="18" customHeight="1">
      <c r="B54" s="61" t="s">
        <v>82</v>
      </c>
    </row>
    <row r="55" spans="2:2" ht="18" customHeight="1">
      <c r="B55" s="61" t="s">
        <v>83</v>
      </c>
    </row>
  </sheetData>
  <mergeCells count="55">
    <mergeCell ref="A9:D9"/>
    <mergeCell ref="F9:H9"/>
    <mergeCell ref="A10:D10"/>
    <mergeCell ref="F10:H10"/>
    <mergeCell ref="B13:D13"/>
    <mergeCell ref="F20:G20"/>
    <mergeCell ref="H20:I20"/>
    <mergeCell ref="D17:E17"/>
    <mergeCell ref="F17:G17"/>
    <mergeCell ref="H17:I17"/>
    <mergeCell ref="B5:H5"/>
    <mergeCell ref="B19:B20"/>
    <mergeCell ref="B21:B22"/>
    <mergeCell ref="B23:B24"/>
    <mergeCell ref="B25:B26"/>
    <mergeCell ref="D25:E25"/>
    <mergeCell ref="F25:G25"/>
    <mergeCell ref="H25:I25"/>
    <mergeCell ref="D26:E26"/>
    <mergeCell ref="F26:G26"/>
    <mergeCell ref="H26:I26"/>
    <mergeCell ref="D23:E23"/>
    <mergeCell ref="F23:G23"/>
    <mergeCell ref="H23:I23"/>
    <mergeCell ref="D24:E24"/>
    <mergeCell ref="F24:G24"/>
    <mergeCell ref="A36:B36"/>
    <mergeCell ref="A37:B37"/>
    <mergeCell ref="A35:B35"/>
    <mergeCell ref="D30:E30"/>
    <mergeCell ref="F30:G30"/>
    <mergeCell ref="G34:J34"/>
    <mergeCell ref="H30:I30"/>
    <mergeCell ref="J16:J18"/>
    <mergeCell ref="A19:A20"/>
    <mergeCell ref="A21:A22"/>
    <mergeCell ref="A23:A24"/>
    <mergeCell ref="A25:A26"/>
    <mergeCell ref="H24:I24"/>
    <mergeCell ref="D21:E21"/>
    <mergeCell ref="F21:G21"/>
    <mergeCell ref="H21:I21"/>
    <mergeCell ref="D22:E22"/>
    <mergeCell ref="F22:G22"/>
    <mergeCell ref="H22:I22"/>
    <mergeCell ref="D19:E19"/>
    <mergeCell ref="F19:G19"/>
    <mergeCell ref="H19:I19"/>
    <mergeCell ref="D20:E20"/>
    <mergeCell ref="D28:E28"/>
    <mergeCell ref="F28:G28"/>
    <mergeCell ref="H28:I28"/>
    <mergeCell ref="D29:E29"/>
    <mergeCell ref="F29:G29"/>
    <mergeCell ref="H29:I29"/>
  </mergeCells>
  <pageMargins left="0.511811024" right="0.511811024" top="0.78740157499999996" bottom="0.78740157499999996" header="0.31496062000000002" footer="0.31496062000000002"/>
  <pageSetup paperSize="9" scale="76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 Orçamentária</vt:lpstr>
      <vt:lpstr>Cronograma de Desembolso</vt:lpstr>
      <vt:lpstr>'Cronograma de Desembolso'!Area_de_impressao</vt:lpstr>
      <vt:lpstr>'Planilha Orçamentária'!Area_de_impressao</vt:lpstr>
      <vt:lpstr>Fonte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</dc:creator>
  <cp:lastModifiedBy>Gabriela Freire</cp:lastModifiedBy>
  <cp:lastPrinted>2018-08-06T19:06:41Z</cp:lastPrinted>
  <dcterms:created xsi:type="dcterms:W3CDTF">2016-02-29T18:01:22Z</dcterms:created>
  <dcterms:modified xsi:type="dcterms:W3CDTF">2018-08-20T19:20:50Z</dcterms:modified>
</cp:coreProperties>
</file>