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C:\Users\Thiemy\Desktop\Secretaria de Obras\5. RECAP. E PAV\1. RECAP. A EXECUTAR\1.Recape Thereza Barbiere 418 mil - Casa Civil\2. Orçamento\"/>
    </mc:Choice>
  </mc:AlternateContent>
  <xr:revisionPtr revIDLastSave="0" documentId="10_ncr:8100000_{C249DF41-CD6C-4775-A1E5-A7E0A4603DBC}" xr6:coauthVersionLast="32" xr6:coauthVersionMax="32" xr10:uidLastSave="{00000000-0000-0000-0000-000000000000}"/>
  <bookViews>
    <workbookView xWindow="0" yWindow="0" windowWidth="23040" windowHeight="9405" xr2:uid="{00000000-000D-0000-FFFF-FFFF00000000}"/>
  </bookViews>
  <sheets>
    <sheet name="Planilha Orçamentária" sheetId="1" r:id="rId1"/>
    <sheet name="Cronograma Desembolso" sheetId="2" r:id="rId2"/>
  </sheets>
  <externalReferences>
    <externalReference r:id="rId3"/>
  </externalReferences>
  <definedNames>
    <definedName name="_xlnm.Print_Area" localSheetId="1">'Cronograma Desembolso'!$A$1:$J$37</definedName>
    <definedName name="_xlnm.Print_Area" localSheetId="0">'Planilha Orçamentária'!$A$1:$I$50</definedName>
    <definedName name="_xlnm.Database">TEXT([1]Dados!$G$29,"mm-aaaa")</definedName>
    <definedName name="Fonte">'Planilha Orçamentária'!$J1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2" l="1"/>
  <c r="I22" i="2"/>
  <c r="I21" i="2"/>
  <c r="G22" i="2"/>
  <c r="G21" i="2"/>
  <c r="B21" i="2"/>
  <c r="H17" i="1" l="1"/>
  <c r="I17" i="1" l="1"/>
  <c r="I18" i="1" s="1"/>
  <c r="J18" i="1" l="1"/>
  <c r="K18" i="1" s="1"/>
  <c r="H25" i="1" l="1"/>
  <c r="E21" i="1"/>
  <c r="G23" i="2" l="1"/>
  <c r="B25" i="2"/>
  <c r="B23" i="2"/>
  <c r="E23" i="1" l="1"/>
  <c r="E25" i="1" s="1"/>
  <c r="I25" i="1" l="1"/>
  <c r="G25" i="2"/>
  <c r="H31" i="1" l="1"/>
  <c r="I31" i="1" s="1"/>
  <c r="H30" i="1"/>
  <c r="I30" i="1" s="1"/>
  <c r="H29" i="1"/>
  <c r="I29" i="1" s="1"/>
  <c r="H21" i="1"/>
  <c r="I21" i="1" s="1"/>
  <c r="I33" i="1" l="1"/>
  <c r="G26" i="2" l="1"/>
  <c r="I36" i="1"/>
  <c r="H23" i="1"/>
  <c r="I23" i="1" l="1"/>
  <c r="I26" i="1" l="1"/>
  <c r="G24" i="2" s="1"/>
  <c r="I28" i="2" l="1"/>
  <c r="I25" i="2"/>
  <c r="G29" i="2" l="1"/>
  <c r="G30" i="2" s="1"/>
  <c r="I26" i="2"/>
  <c r="I24" i="2" l="1"/>
  <c r="I29" i="2" l="1"/>
  <c r="I30" i="2"/>
</calcChain>
</file>

<file path=xl/sharedStrings.xml><?xml version="1.0" encoding="utf-8"?>
<sst xmlns="http://schemas.openxmlformats.org/spreadsheetml/2006/main" count="107" uniqueCount="86">
  <si>
    <t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</si>
  <si>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</si>
  <si>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>REF.</t>
  </si>
  <si>
    <t>ITEM</t>
  </si>
  <si>
    <t>DESCRIÇÃO</t>
  </si>
  <si>
    <t>TOTAL</t>
  </si>
  <si>
    <t>CPOS</t>
  </si>
  <si>
    <t>m²</t>
  </si>
  <si>
    <t>m³</t>
  </si>
  <si>
    <t>Imprimação betuminosa ligante</t>
  </si>
  <si>
    <t>2.1</t>
  </si>
  <si>
    <t>SINAPI</t>
  </si>
  <si>
    <t>Camada de rolamento em concreto asfáltico usinado a quente - (CBUQ)</t>
  </si>
  <si>
    <t>Fonte de Pesquisa Utilizada: CPOS - COMPANHIA PAULISTA DE OBRAS E SERVIÇOS</t>
  </si>
  <si>
    <t>1.1</t>
  </si>
  <si>
    <t>1.0</t>
  </si>
  <si>
    <t>2.0</t>
  </si>
  <si>
    <t xml:space="preserve"> CRONOGRAMA FÍSICO-FINANCEIRO - DESEMBOLSO E APLICAÇÃO DOS RECURSOS</t>
  </si>
  <si>
    <t>GOVERNO DO ESTADO DE SÃO PAULO</t>
  </si>
  <si>
    <t>MUNICIPIO</t>
  </si>
  <si>
    <t>DATA BASE: mês/ano</t>
  </si>
  <si>
    <t>SECRETARIA DA CASA CIVIL</t>
  </si>
  <si>
    <t>BIRIGUI</t>
  </si>
  <si>
    <t>UNIDADE DE RELACIONAMENTO COM MUNICIPIOS</t>
  </si>
  <si>
    <t>PRAZO PROPOSTO</t>
  </si>
  <si>
    <t>INICIO: Data da assinatura do convênio</t>
  </si>
  <si>
    <t>FINAL: 720 dias a partir da data da assinatura do convenio</t>
  </si>
  <si>
    <t>SERVIÇOS</t>
  </si>
  <si>
    <t>UNIDADE</t>
  </si>
  <si>
    <t>ETAPA 1</t>
  </si>
  <si>
    <t>R$</t>
  </si>
  <si>
    <t>PLANO DE APLICAÇÃO DO RECURSO</t>
  </si>
  <si>
    <t>RECURSOS ESTADUAIS</t>
  </si>
  <si>
    <t>RECURSOS PROPRIOS</t>
  </si>
  <si>
    <t>OBRA: RECAPEAMENTO ASFÁLTICO EM C.B.U.Q</t>
  </si>
  <si>
    <t>VALOR UNIT.</t>
  </si>
  <si>
    <t>PRAZO DE LIBERAÇÃO: em até 30 dias após a conclusão da etapa.</t>
  </si>
  <si>
    <t>Recapeamento asfáltico</t>
  </si>
  <si>
    <t>2.1.1</t>
  </si>
  <si>
    <t>Sinalização viária</t>
  </si>
  <si>
    <t>Sinalização vertical</t>
  </si>
  <si>
    <t>Pintura de Ligação</t>
  </si>
  <si>
    <t>Sinalização vertical em placa de aço galvanizada com pintura em esmalte sintético</t>
  </si>
  <si>
    <t>97.05.100</t>
  </si>
  <si>
    <t>97.05.140</t>
  </si>
  <si>
    <t>Suporte de perfil metálico galvanizado</t>
  </si>
  <si>
    <t>kg</t>
  </si>
  <si>
    <t>74156/3</t>
  </si>
  <si>
    <t>m</t>
  </si>
  <si>
    <t>QUANT.</t>
  </si>
  <si>
    <t>UNID.</t>
  </si>
  <si>
    <t>RECAPEAMENTO ASFÁLTICO EM C.B.U.Q.</t>
  </si>
  <si>
    <t>SUBTOTAL:</t>
  </si>
  <si>
    <t>54.01.410</t>
  </si>
  <si>
    <t>Varrição de pavimento para recapeamento</t>
  </si>
  <si>
    <t>OBJETO : Recapeamento ásfáltico em C.B.U.Q.</t>
  </si>
  <si>
    <r>
      <t>Estaca a trado (broca) diâmetro = 20cm, em concreto moldado</t>
    </r>
    <r>
      <rPr>
        <i/>
        <sz val="11"/>
        <color theme="1"/>
        <rFont val="Calibri"/>
        <family val="2"/>
        <scheme val="minor"/>
      </rPr>
      <t xml:space="preserve"> in loco</t>
    </r>
    <r>
      <rPr>
        <sz val="11"/>
        <color theme="1"/>
        <rFont val="Calibri"/>
        <family val="2"/>
        <scheme val="minor"/>
      </rPr>
      <t>, 15 MPA, sem armação.</t>
    </r>
  </si>
  <si>
    <t>CÓDIGO</t>
  </si>
  <si>
    <t>TOTAL:</t>
  </si>
  <si>
    <t>BDI =</t>
  </si>
  <si>
    <t>VALOR UNIT. C/ BDI</t>
  </si>
  <si>
    <t>54.03.23</t>
  </si>
  <si>
    <t xml:space="preserve">Limpeza de surpercifice </t>
  </si>
  <si>
    <t>LOCAL : Ruas do bairro Residencial Thereza Maria Barbiere</t>
  </si>
  <si>
    <t>Capa de rolamento - CBUQ (4cm compactado)</t>
  </si>
  <si>
    <t>0,51</t>
  </si>
  <si>
    <t xml:space="preserve">VERSÃO UTILIZADA: 171/ SINAPI 01/2018 </t>
  </si>
  <si>
    <t>3.0</t>
  </si>
  <si>
    <t>3.1</t>
  </si>
  <si>
    <t>3.1.1</t>
  </si>
  <si>
    <t>3.1.2</t>
  </si>
  <si>
    <t>3.1.3</t>
  </si>
  <si>
    <t>Placa de obra</t>
  </si>
  <si>
    <t>Placa de identificação para obra</t>
  </si>
  <si>
    <t xml:space="preserve">SUBTOTAL: </t>
  </si>
  <si>
    <t>2.2.1</t>
  </si>
  <si>
    <t>2.3.1</t>
  </si>
  <si>
    <t>0208020</t>
  </si>
  <si>
    <t>54.03.210</t>
  </si>
  <si>
    <t>2.2</t>
  </si>
  <si>
    <t>2.3</t>
  </si>
  <si>
    <t>Birigui, 16 de  março 2018</t>
  </si>
  <si>
    <t>PERIODO: 720 dias</t>
  </si>
  <si>
    <t>PRAZO PARA EXECUÇÃO: 690 dias.</t>
  </si>
  <si>
    <t xml:space="preserve">                     Birigui 16 de março de 2018</t>
  </si>
  <si>
    <t>(QUINHENTOS E ONZE MIL, QUATROCENTOS E SESSENTA REAIS E VINTE E TRÊS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</si>
</sst>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 &quot;#,##0.00"/>
    <numFmt numFmtId="165" formatCode="&quot;R$&quot;\ #,##0.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indexed="8"/>
      <name val="匠牥晩††††††††††"/>
    </font>
    <font>
      <sz val="12"/>
      <color theme="1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name val="Times New Roman"/>
      <family val="1"/>
    </font>
    <font>
      <sz val="11"/>
      <name val="Times New Roman"/>
      <family val="1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theme="1"/>
      <name val="Bookman Old Style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1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rgb="FFFF0000"/>
      <name val="Calibri"/>
      <family val="2"/>
      <scheme val="minor"/>
    </font>
    <font>
      <b/>
      <i/>
      <u/>
      <sz val="11"/>
      <color theme="1"/>
      <name val="Arial"/>
      <family val="2"/>
    </font>
    <font>
      <sz val="11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0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3" fillId="0" borderId="0"/>
    <xf numFmtId="9" fontId="1" fillId="0" borderId="0" applyFont="0" applyFill="0" applyBorder="0" applyAlignment="0" applyProtection="0"/>
  </cellStyleXfs>
  <cellXfs count="18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/>
    <xf numFmtId="0" fontId="5" fillId="0" borderId="0" xfId="0" applyFont="1" applyBorder="1"/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 vertical="top"/>
    </xf>
    <xf numFmtId="0" fontId="14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 vertical="top"/>
    </xf>
    <xf numFmtId="0" fontId="14" fillId="0" borderId="0" xfId="0" applyFont="1" applyBorder="1" applyAlignment="1">
      <alignment horizontal="left" wrapText="1"/>
    </xf>
    <xf numFmtId="0" fontId="14" fillId="0" borderId="0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0" fontId="10" fillId="7" borderId="0" xfId="0" applyFont="1" applyFill="1" applyAlignment="1">
      <alignment vertical="center"/>
    </xf>
    <xf numFmtId="49" fontId="16" fillId="4" borderId="3" xfId="0" applyNumberFormat="1" applyFont="1" applyFill="1" applyBorder="1" applyAlignment="1">
      <alignment vertical="center" wrapText="1"/>
    </xf>
    <xf numFmtId="49" fontId="16" fillId="4" borderId="4" xfId="0" applyNumberFormat="1" applyFont="1" applyFill="1" applyBorder="1" applyAlignment="1">
      <alignment vertical="center" wrapText="1"/>
    </xf>
    <xf numFmtId="0" fontId="10" fillId="6" borderId="0" xfId="0" applyFont="1" applyFill="1" applyAlignment="1"/>
    <xf numFmtId="0" fontId="10" fillId="6" borderId="0" xfId="0" applyFont="1" applyFill="1"/>
    <xf numFmtId="0" fontId="17" fillId="4" borderId="1" xfId="0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left" vertical="center" wrapText="1"/>
    </xf>
    <xf numFmtId="0" fontId="17" fillId="4" borderId="1" xfId="0" applyNumberFormat="1" applyFont="1" applyFill="1" applyBorder="1" applyAlignment="1">
      <alignment horizontal="center" vertical="center" wrapText="1"/>
    </xf>
    <xf numFmtId="164" fontId="17" fillId="4" borderId="1" xfId="0" applyNumberFormat="1" applyFont="1" applyFill="1" applyBorder="1" applyAlignment="1">
      <alignment horizontal="right" vertical="center"/>
    </xf>
    <xf numFmtId="164" fontId="17" fillId="4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/>
    <xf numFmtId="49" fontId="17" fillId="4" borderId="3" xfId="0" applyNumberFormat="1" applyFont="1" applyFill="1" applyBorder="1" applyAlignment="1">
      <alignment vertical="center" wrapText="1"/>
    </xf>
    <xf numFmtId="49" fontId="17" fillId="4" borderId="4" xfId="0" applyNumberFormat="1" applyFont="1" applyFill="1" applyBorder="1" applyAlignment="1">
      <alignment vertical="center" wrapText="1"/>
    </xf>
    <xf numFmtId="49" fontId="17" fillId="4" borderId="2" xfId="0" applyNumberFormat="1" applyFont="1" applyFill="1" applyBorder="1" applyAlignment="1">
      <alignment horizontal="left" vertical="center"/>
    </xf>
    <xf numFmtId="0" fontId="17" fillId="4" borderId="4" xfId="0" applyFont="1" applyFill="1" applyBorder="1" applyAlignment="1">
      <alignment horizontal="center" vertical="center"/>
    </xf>
    <xf numFmtId="49" fontId="18" fillId="4" borderId="1" xfId="2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center" vertical="center"/>
    </xf>
    <xf numFmtId="49" fontId="17" fillId="4" borderId="3" xfId="0" applyNumberFormat="1" applyFont="1" applyFill="1" applyBorder="1" applyAlignment="1">
      <alignment horizontal="right" vertical="center" wrapText="1"/>
    </xf>
    <xf numFmtId="49" fontId="18" fillId="4" borderId="3" xfId="2" applyNumberFormat="1" applyFont="1" applyFill="1" applyBorder="1" applyAlignment="1">
      <alignment vertical="center"/>
    </xf>
    <xf numFmtId="164" fontId="17" fillId="4" borderId="4" xfId="0" applyNumberFormat="1" applyFont="1" applyFill="1" applyBorder="1" applyAlignment="1">
      <alignment vertical="center"/>
    </xf>
    <xf numFmtId="49" fontId="18" fillId="4" borderId="4" xfId="2" applyNumberFormat="1" applyFont="1" applyFill="1" applyBorder="1" applyAlignment="1">
      <alignment vertical="center"/>
    </xf>
    <xf numFmtId="0" fontId="10" fillId="4" borderId="0" xfId="0" applyFont="1" applyFill="1" applyAlignment="1"/>
    <xf numFmtId="0" fontId="10" fillId="4" borderId="0" xfId="0" applyFont="1" applyFill="1"/>
    <xf numFmtId="0" fontId="16" fillId="4" borderId="5" xfId="0" applyFont="1" applyFill="1" applyBorder="1" applyAlignment="1">
      <alignment horizontal="center" vertical="center"/>
    </xf>
    <xf numFmtId="0" fontId="16" fillId="4" borderId="11" xfId="0" applyFont="1" applyFill="1" applyBorder="1" applyAlignment="1">
      <alignment horizontal="center" vertical="center"/>
    </xf>
    <xf numFmtId="10" fontId="16" fillId="4" borderId="11" xfId="3" applyNumberFormat="1" applyFont="1" applyFill="1" applyBorder="1" applyAlignment="1">
      <alignment horizontal="center" vertical="center"/>
    </xf>
    <xf numFmtId="164" fontId="15" fillId="4" borderId="6" xfId="0" applyNumberFormat="1" applyFont="1" applyFill="1" applyBorder="1"/>
    <xf numFmtId="165" fontId="16" fillId="3" borderId="4" xfId="0" applyNumberFormat="1" applyFont="1" applyFill="1" applyBorder="1" applyAlignment="1">
      <alignment horizontal="center" vertical="center"/>
    </xf>
    <xf numFmtId="44" fontId="19" fillId="0" borderId="0" xfId="1" applyFont="1"/>
    <xf numFmtId="0" fontId="19" fillId="0" borderId="0" xfId="0" applyFont="1"/>
    <xf numFmtId="0" fontId="21" fillId="0" borderId="0" xfId="0" applyFont="1" applyFill="1" applyBorder="1" applyAlignment="1">
      <alignment horizontal="center" wrapText="1"/>
    </xf>
    <xf numFmtId="0" fontId="22" fillId="0" borderId="0" xfId="0" applyFont="1" applyAlignment="1">
      <alignment horizont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top"/>
    </xf>
    <xf numFmtId="0" fontId="21" fillId="0" borderId="0" xfId="0" applyFont="1" applyBorder="1"/>
    <xf numFmtId="0" fontId="23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center" vertical="top"/>
    </xf>
    <xf numFmtId="0" fontId="10" fillId="0" borderId="0" xfId="0" applyFont="1" applyBorder="1"/>
    <xf numFmtId="0" fontId="10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4" fontId="10" fillId="6" borderId="0" xfId="0" applyNumberFormat="1" applyFont="1" applyFill="1" applyAlignment="1"/>
    <xf numFmtId="10" fontId="10" fillId="0" borderId="0" xfId="3" applyNumberFormat="1" applyFont="1"/>
    <xf numFmtId="0" fontId="17" fillId="4" borderId="2" xfId="0" applyFont="1" applyFill="1" applyBorder="1" applyAlignment="1">
      <alignment horizontal="left" vertical="center"/>
    </xf>
    <xf numFmtId="49" fontId="18" fillId="4" borderId="3" xfId="2" applyNumberFormat="1" applyFont="1" applyFill="1" applyBorder="1" applyAlignment="1">
      <alignment horizontal="left" vertical="center"/>
    </xf>
    <xf numFmtId="2" fontId="17" fillId="4" borderId="3" xfId="0" applyNumberFormat="1" applyFont="1" applyFill="1" applyBorder="1" applyAlignment="1">
      <alignment horizontal="center" vertical="center"/>
    </xf>
    <xf numFmtId="0" fontId="17" fillId="4" borderId="3" xfId="0" applyNumberFormat="1" applyFont="1" applyFill="1" applyBorder="1" applyAlignment="1">
      <alignment horizontal="center" vertical="center" wrapText="1"/>
    </xf>
    <xf numFmtId="164" fontId="17" fillId="4" borderId="3" xfId="0" applyNumberFormat="1" applyFont="1" applyFill="1" applyBorder="1" applyAlignment="1">
      <alignment horizontal="right" vertical="center"/>
    </xf>
    <xf numFmtId="0" fontId="17" fillId="4" borderId="3" xfId="0" applyFont="1" applyFill="1" applyBorder="1" applyAlignment="1">
      <alignment horizontal="left" vertical="center"/>
    </xf>
    <xf numFmtId="49" fontId="17" fillId="4" borderId="1" xfId="0" applyNumberFormat="1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left" vertical="center"/>
    </xf>
    <xf numFmtId="2" fontId="17" fillId="4" borderId="1" xfId="0" applyNumberFormat="1" applyFont="1" applyFill="1" applyBorder="1" applyAlignment="1">
      <alignment horizontal="center" vertical="top"/>
    </xf>
    <xf numFmtId="0" fontId="1" fillId="6" borderId="0" xfId="0" applyFont="1" applyFill="1" applyAlignment="1"/>
    <xf numFmtId="0" fontId="1" fillId="6" borderId="0" xfId="0" applyFont="1" applyFill="1"/>
    <xf numFmtId="4" fontId="1" fillId="6" borderId="0" xfId="0" applyNumberFormat="1" applyFont="1" applyFill="1" applyAlignment="1"/>
    <xf numFmtId="49" fontId="16" fillId="4" borderId="2" xfId="0" applyNumberFormat="1" applyFont="1" applyFill="1" applyBorder="1" applyAlignment="1">
      <alignment vertical="center" wrapText="1"/>
    </xf>
    <xf numFmtId="0" fontId="14" fillId="0" borderId="0" xfId="0" applyFont="1" applyBorder="1" applyAlignment="1">
      <alignment horizontal="left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4" fillId="0" borderId="0" xfId="0" applyFont="1" applyBorder="1" applyAlignment="1"/>
    <xf numFmtId="49" fontId="15" fillId="3" borderId="2" xfId="0" applyNumberFormat="1" applyFont="1" applyFill="1" applyBorder="1" applyAlignment="1">
      <alignment horizontal="center" vertical="center"/>
    </xf>
    <xf numFmtId="49" fontId="15" fillId="3" borderId="3" xfId="0" applyNumberFormat="1" applyFont="1" applyFill="1" applyBorder="1" applyAlignment="1">
      <alignment horizontal="center" vertical="center"/>
    </xf>
    <xf numFmtId="49" fontId="15" fillId="3" borderId="4" xfId="0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0" fontId="17" fillId="4" borderId="4" xfId="0" applyFont="1" applyFill="1" applyBorder="1" applyAlignment="1">
      <alignment horizontal="left" vertical="center"/>
    </xf>
    <xf numFmtId="49" fontId="18" fillId="4" borderId="2" xfId="2" applyNumberFormat="1" applyFont="1" applyFill="1" applyBorder="1" applyAlignment="1">
      <alignment horizontal="left" vertical="center"/>
    </xf>
    <xf numFmtId="49" fontId="18" fillId="4" borderId="3" xfId="2" applyNumberFormat="1" applyFont="1" applyFill="1" applyBorder="1" applyAlignment="1">
      <alignment horizontal="left" vertical="center"/>
    </xf>
    <xf numFmtId="49" fontId="15" fillId="4" borderId="2" xfId="0" applyNumberFormat="1" applyFont="1" applyFill="1" applyBorder="1" applyAlignment="1">
      <alignment horizontal="center" vertical="center"/>
    </xf>
    <xf numFmtId="49" fontId="15" fillId="4" borderId="4" xfId="0" applyNumberFormat="1" applyFont="1" applyFill="1" applyBorder="1" applyAlignment="1">
      <alignment horizontal="center" vertical="center"/>
    </xf>
    <xf numFmtId="49" fontId="17" fillId="4" borderId="2" xfId="0" applyNumberFormat="1" applyFont="1" applyFill="1" applyBorder="1" applyAlignment="1">
      <alignment horizontal="left" vertical="center"/>
    </xf>
    <xf numFmtId="49" fontId="17" fillId="4" borderId="4" xfId="0" applyNumberFormat="1" applyFont="1" applyFill="1" applyBorder="1" applyAlignment="1">
      <alignment horizontal="left" vertical="center"/>
    </xf>
    <xf numFmtId="49" fontId="16" fillId="4" borderId="2" xfId="0" applyNumberFormat="1" applyFont="1" applyFill="1" applyBorder="1" applyAlignment="1">
      <alignment horizontal="left" vertical="center" wrapText="1"/>
    </xf>
    <xf numFmtId="49" fontId="16" fillId="4" borderId="3" xfId="0" applyNumberFormat="1" applyFont="1" applyFill="1" applyBorder="1" applyAlignment="1">
      <alignment horizontal="left" vertical="center" wrapText="1"/>
    </xf>
    <xf numFmtId="49" fontId="17" fillId="4" borderId="2" xfId="0" applyNumberFormat="1" applyFont="1" applyFill="1" applyBorder="1" applyAlignment="1">
      <alignment horizontal="left" vertical="center" wrapText="1"/>
    </xf>
    <xf numFmtId="49" fontId="17" fillId="4" borderId="3" xfId="0" applyNumberFormat="1" applyFont="1" applyFill="1" applyBorder="1" applyAlignment="1">
      <alignment horizontal="left" vertical="center" wrapText="1"/>
    </xf>
    <xf numFmtId="0" fontId="16" fillId="4" borderId="2" xfId="0" applyFont="1" applyFill="1" applyBorder="1" applyAlignment="1">
      <alignment horizontal="right" vertical="center"/>
    </xf>
    <xf numFmtId="0" fontId="16" fillId="4" borderId="3" xfId="0" applyFont="1" applyFill="1" applyBorder="1" applyAlignment="1">
      <alignment horizontal="right" vertical="center"/>
    </xf>
    <xf numFmtId="0" fontId="16" fillId="4" borderId="4" xfId="0" applyFont="1" applyFill="1" applyBorder="1" applyAlignment="1">
      <alignment horizontal="right" vertical="center"/>
    </xf>
    <xf numFmtId="0" fontId="20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16" fillId="3" borderId="2" xfId="0" applyFont="1" applyFill="1" applyBorder="1" applyAlignment="1">
      <alignment horizontal="right" vertical="center"/>
    </xf>
    <xf numFmtId="0" fontId="16" fillId="3" borderId="3" xfId="0" applyFont="1" applyFill="1" applyBorder="1" applyAlignment="1">
      <alignment horizontal="right" vertical="center"/>
    </xf>
    <xf numFmtId="10" fontId="16" fillId="4" borderId="3" xfId="3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/>
    </xf>
    <xf numFmtId="44" fontId="6" fillId="0" borderId="13" xfId="0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44" fontId="6" fillId="5" borderId="15" xfId="0" applyNumberFormat="1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44" fontId="6" fillId="0" borderId="14" xfId="1" applyFont="1" applyBorder="1" applyAlignment="1">
      <alignment horizontal="center"/>
    </xf>
    <xf numFmtId="44" fontId="5" fillId="0" borderId="2" xfId="1" applyFont="1" applyBorder="1" applyAlignment="1">
      <alignment horizontal="center" vertical="center"/>
    </xf>
    <xf numFmtId="44" fontId="5" fillId="0" borderId="3" xfId="1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44" fontId="5" fillId="0" borderId="2" xfId="1" applyFont="1" applyBorder="1" applyAlignment="1">
      <alignment horizontal="center"/>
    </xf>
    <xf numFmtId="44" fontId="5" fillId="0" borderId="4" xfId="1" applyFont="1" applyBorder="1" applyAlignment="1">
      <alignment horizontal="center"/>
    </xf>
    <xf numFmtId="1" fontId="4" fillId="0" borderId="5" xfId="0" applyNumberFormat="1" applyFont="1" applyBorder="1" applyAlignment="1">
      <alignment horizontal="center" vertical="center"/>
    </xf>
    <xf numFmtId="1" fontId="4" fillId="0" borderId="9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49" fontId="7" fillId="0" borderId="10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2" fontId="5" fillId="0" borderId="4" xfId="0" applyNumberFormat="1" applyFont="1" applyBorder="1" applyAlignment="1">
      <alignment horizontal="center" vertical="center"/>
    </xf>
    <xf numFmtId="44" fontId="5" fillId="0" borderId="4" xfId="1" applyFont="1" applyBorder="1" applyAlignment="1">
      <alignment horizontal="center" vertical="center"/>
    </xf>
    <xf numFmtId="44" fontId="6" fillId="0" borderId="9" xfId="1" applyFont="1" applyBorder="1" applyAlignment="1">
      <alignment horizontal="center" vertical="center"/>
    </xf>
    <xf numFmtId="44" fontId="6" fillId="0" borderId="10" xfId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Alignment="1"/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7" fontId="5" fillId="0" borderId="7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44" fontId="6" fillId="0" borderId="2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4">
    <cellStyle name="Moeda" xfId="1" builtinId="4"/>
    <cellStyle name="Normal" xfId="0" builtinId="0"/>
    <cellStyle name="Normal_Boletim 156" xfId="2" xr:uid="{00000000-0005-0000-0000-000002000000}"/>
    <cellStyle name="Porcentagem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501098</xdr:colOff>
      <xdr:row>43</xdr:row>
      <xdr:rowOff>171036</xdr:rowOff>
    </xdr:from>
    <xdr:to>
      <xdr:col>3</xdr:col>
      <xdr:colOff>1925465</xdr:colOff>
      <xdr:row>49</xdr:row>
      <xdr:rowOff>114301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 flipH="1">
          <a:off x="501098" y="10600911"/>
          <a:ext cx="3415092" cy="110531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Thiemy Barbieri Jorge 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5069682799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ART:</a:t>
          </a:r>
          <a:r>
            <a:rPr lang="pt-BR" sz="1100" b="1" baseline="0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 28027230180243500</a:t>
          </a:r>
          <a:endParaRPr lang="pt-BR" sz="1100" b="1">
            <a:solidFill>
              <a:schemeClr val="dk1"/>
            </a:solidFill>
            <a:latin typeface="Arial" pitchFamily="34" charset="0"/>
            <a:ea typeface="+mn-ea"/>
            <a:cs typeface="Arial" pitchFamily="34" charset="0"/>
          </a:endParaRPr>
        </a:p>
      </xdr:txBody>
    </xdr:sp>
    <xdr:clientData/>
  </xdr:twoCellAnchor>
  <xdr:twoCellAnchor>
    <xdr:from>
      <xdr:col>3</xdr:col>
      <xdr:colOff>2804078</xdr:colOff>
      <xdr:row>44</xdr:row>
      <xdr:rowOff>38929</xdr:rowOff>
    </xdr:from>
    <xdr:to>
      <xdr:col>8</xdr:col>
      <xdr:colOff>385193</xdr:colOff>
      <xdr:row>48</xdr:row>
      <xdr:rowOff>67693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 flipH="1">
          <a:off x="4794803" y="10659304"/>
          <a:ext cx="2676990" cy="8002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Cristiano Salmeirão</a:t>
          </a:r>
          <a:r>
            <a:rPr lang="pt-BR" sz="1100" b="1" baseline="0">
              <a:latin typeface="Arial" pitchFamily="34" charset="0"/>
              <a:cs typeface="Arial" pitchFamily="34" charset="0"/>
            </a:rPr>
            <a:t> </a:t>
          </a:r>
          <a:endParaRPr lang="pt-BR" sz="1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Prefeito Municipal</a:t>
          </a:r>
          <a:endParaRPr lang="pt-BR" sz="100" b="1">
            <a:latin typeface="Arial" pitchFamily="34" charset="0"/>
            <a:cs typeface="Arial" pitchFamily="34" charset="0"/>
          </a:endParaRPr>
        </a:p>
      </xdr:txBody>
    </xdr:sp>
    <xdr:clientData/>
  </xdr:twoCellAnchor>
  <xdr:twoCellAnchor editAs="oneCell">
    <xdr:from>
      <xdr:col>2</xdr:col>
      <xdr:colOff>561974</xdr:colOff>
      <xdr:row>0</xdr:row>
      <xdr:rowOff>123825</xdr:rowOff>
    </xdr:from>
    <xdr:to>
      <xdr:col>7</xdr:col>
      <xdr:colOff>447674</xdr:colOff>
      <xdr:row>5</xdr:row>
      <xdr:rowOff>26670</xdr:rowOff>
    </xdr:to>
    <xdr:pic>
      <xdr:nvPicPr>
        <xdr:cNvPr id="5" name="Imagem 4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id="{74F18EAA-889E-4D37-A969-623B076EFA9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49" y="123825"/>
          <a:ext cx="5991225" cy="8553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1714500</xdr:colOff>
      <xdr:row>34</xdr:row>
      <xdr:rowOff>9525</xdr:rowOff>
    </xdr:from>
    <xdr:to>
      <xdr:col>6</xdr:col>
      <xdr:colOff>369333</xdr:colOff>
      <xdr:row>36</xdr:row>
      <xdr:rowOff>628650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 flipH="1">
          <a:off x="2543175" y="9191625"/>
          <a:ext cx="2912508" cy="1000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200" b="1">
              <a:latin typeface="Arial" pitchFamily="34" charset="0"/>
              <a:cs typeface="Arial" pitchFamily="34" charset="0"/>
            </a:rPr>
            <a:t>___________________________</a:t>
          </a:r>
        </a:p>
        <a:p>
          <a:pPr algn="ctr"/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Thiemy Barbieri Jorge </a:t>
          </a:r>
          <a:endParaRPr lang="pt-BR" sz="100" b="1">
            <a:latin typeface="Arial" pitchFamily="34" charset="0"/>
            <a:cs typeface="Arial" pitchFamily="34" charset="0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latin typeface="Arial" pitchFamily="34" charset="0"/>
              <a:cs typeface="Arial" pitchFamily="34" charset="0"/>
            </a:rPr>
            <a:t>Engenheira  Responsável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CREA: 5069682799</a:t>
          </a: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latin typeface="Arial" pitchFamily="34" charset="0"/>
              <a:ea typeface="+mn-ea"/>
              <a:cs typeface="Arial" pitchFamily="34" charset="0"/>
            </a:rPr>
            <a:t>ART:28027230180243500</a:t>
          </a:r>
        </a:p>
      </xdr:txBody>
    </xdr:sp>
    <xdr:clientData/>
  </xdr:twoCellAnchor>
  <xdr:twoCellAnchor editAs="oneCell">
    <xdr:from>
      <xdr:col>1</xdr:col>
      <xdr:colOff>552449</xdr:colOff>
      <xdr:row>0</xdr:row>
      <xdr:rowOff>76200</xdr:rowOff>
    </xdr:from>
    <xdr:to>
      <xdr:col>8</xdr:col>
      <xdr:colOff>295274</xdr:colOff>
      <xdr:row>4</xdr:row>
      <xdr:rowOff>133350</xdr:rowOff>
    </xdr:to>
    <xdr:pic>
      <xdr:nvPicPr>
        <xdr:cNvPr id="5" name="Imagem 4" descr="Descrição: C:\Documents and Settings\Anjinho\Meus documentos\Minhas imagens\LOGO PREFEITURA.jpg">
          <a:extLst>
            <a:ext uri="{FF2B5EF4-FFF2-40B4-BE49-F238E27FC236}">
              <a16:creationId xmlns:a16="http://schemas.microsoft.com/office/drawing/2014/main" id="{18946944-E441-4A8F-9582-E4907801B61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4" y="76200"/>
          <a:ext cx="5991225" cy="8191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Thiemy/Desktop/Secretaria%20de%20Obras/5.%20RECAP.%20E%20PAV/3.PR&#211;-TRANSPORTE/3%20-%20ProTransp%20-%205&#186;envio/2%20-%20Convenio%202/1.%20Or&#231;amento/PLANILHA%202/or&#231;amento%202-PLANILHA%20M&#218;LTIPLA%202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29">
          <cell r="G29">
            <v>42826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52"/>
  <sheetViews>
    <sheetView tabSelected="1" view="pageBreakPreview" zoomScaleNormal="85" zoomScaleSheetLayoutView="100" workbookViewId="0">
      <selection activeCell="F41" sqref="F41:I41"/>
    </sheetView>
  </sheetViews>
  <sheetFormatPr defaultRowHeight="15"/>
  <cols>
    <col min="1" max="1" width="8.85546875" style="12" customWidth="1"/>
    <col min="2" max="2" width="5.85546875" style="12" customWidth="1"/>
    <col min="3" max="3" width="15.140625" style="12" bestFit="1" customWidth="1"/>
    <col min="4" max="4" width="42.85546875" style="12" customWidth="1"/>
    <col min="5" max="5" width="10.28515625" style="14" customWidth="1"/>
    <col min="6" max="6" width="10.140625" style="12" customWidth="1"/>
    <col min="7" max="8" width="13.140625" style="12" customWidth="1"/>
    <col min="9" max="9" width="16.5703125" style="12" customWidth="1"/>
    <col min="10" max="10" width="9.140625" style="12"/>
    <col min="11" max="11" width="10.85546875" style="12" customWidth="1"/>
    <col min="12" max="12" width="14.140625" style="12" customWidth="1"/>
    <col min="13" max="13" width="12.28515625" style="12" customWidth="1"/>
    <col min="14" max="16" width="9.140625" style="12"/>
    <col min="17" max="17" width="12.28515625" style="12" customWidth="1"/>
    <col min="18" max="16384" width="9.140625" style="12"/>
  </cols>
  <sheetData>
    <row r="1" spans="1:19">
      <c r="C1" s="80"/>
      <c r="D1" s="80"/>
      <c r="E1" s="80"/>
      <c r="F1" s="80"/>
      <c r="G1" s="80"/>
      <c r="H1" s="80"/>
      <c r="I1" s="80"/>
    </row>
    <row r="2" spans="1:19">
      <c r="C2" s="81"/>
      <c r="D2" s="81"/>
      <c r="E2" s="81"/>
      <c r="F2" s="81"/>
      <c r="G2" s="81"/>
      <c r="H2" s="81"/>
      <c r="I2" s="81"/>
    </row>
    <row r="3" spans="1:19">
      <c r="A3" s="13"/>
      <c r="B3" s="13"/>
      <c r="C3" s="81"/>
      <c r="D3" s="81"/>
      <c r="E3" s="81"/>
      <c r="F3" s="81"/>
      <c r="G3" s="81"/>
      <c r="H3" s="81"/>
      <c r="I3" s="81"/>
    </row>
    <row r="4" spans="1:19">
      <c r="A4" s="13"/>
      <c r="B4" s="13"/>
      <c r="C4" s="82"/>
      <c r="D4" s="82"/>
      <c r="E4" s="82"/>
      <c r="F4" s="82"/>
      <c r="G4" s="82"/>
      <c r="H4" s="82"/>
      <c r="I4" s="82"/>
    </row>
    <row r="5" spans="1:19">
      <c r="A5" s="13"/>
      <c r="B5" s="13"/>
      <c r="C5" s="13"/>
    </row>
    <row r="6" spans="1:19">
      <c r="A6" s="13"/>
      <c r="B6" s="13"/>
      <c r="C6" s="13"/>
    </row>
    <row r="7" spans="1:19">
      <c r="A7" s="83" t="s">
        <v>0</v>
      </c>
      <c r="B7" s="83"/>
      <c r="C7" s="83"/>
      <c r="D7" s="83"/>
      <c r="E7" s="83"/>
      <c r="F7" s="83"/>
      <c r="G7" s="83"/>
      <c r="H7" s="83"/>
      <c r="I7" s="83"/>
    </row>
    <row r="8" spans="1:19" ht="37.5" customHeight="1">
      <c r="A8" s="13"/>
      <c r="B8" s="13"/>
      <c r="C8" s="13"/>
      <c r="D8" s="13"/>
      <c r="F8" s="13"/>
      <c r="G8" s="13"/>
      <c r="H8" s="13"/>
      <c r="I8" s="13"/>
    </row>
    <row r="9" spans="1:19" ht="15.75">
      <c r="A9" s="79" t="s">
        <v>1</v>
      </c>
      <c r="B9" s="79"/>
      <c r="C9" s="79"/>
      <c r="D9" s="79"/>
      <c r="E9" s="79"/>
      <c r="F9" s="79"/>
      <c r="G9" s="79"/>
      <c r="H9" s="79"/>
      <c r="I9" s="79"/>
      <c r="J9" s="13"/>
      <c r="K9" s="13"/>
      <c r="L9" s="13"/>
      <c r="M9" s="13"/>
      <c r="N9" s="13"/>
      <c r="O9" s="13"/>
      <c r="P9" s="13"/>
      <c r="Q9" s="13"/>
      <c r="R9" s="13"/>
      <c r="S9" s="13"/>
    </row>
    <row r="10" spans="1:19" ht="15.75">
      <c r="A10" s="15"/>
      <c r="B10" s="15"/>
      <c r="C10" s="15"/>
      <c r="D10" s="15"/>
      <c r="E10" s="16"/>
      <c r="F10" s="15"/>
      <c r="G10" s="15"/>
      <c r="H10" s="15"/>
      <c r="I10" s="15"/>
      <c r="J10" s="13"/>
      <c r="K10" s="13"/>
      <c r="L10" s="13"/>
      <c r="M10" s="13"/>
      <c r="N10" s="13"/>
      <c r="O10" s="13"/>
      <c r="P10" s="13"/>
      <c r="Q10" s="13"/>
      <c r="R10" s="13"/>
      <c r="S10" s="13"/>
    </row>
    <row r="11" spans="1:19" ht="15.75">
      <c r="A11" s="84" t="s">
        <v>55</v>
      </c>
      <c r="B11" s="84"/>
      <c r="C11" s="84"/>
      <c r="D11" s="84"/>
      <c r="E11" s="84"/>
      <c r="F11" s="84"/>
      <c r="G11" s="84"/>
      <c r="H11" s="84"/>
      <c r="I11" s="84"/>
      <c r="J11" s="13"/>
      <c r="K11" s="13"/>
      <c r="L11" s="13"/>
      <c r="M11" s="13"/>
      <c r="N11" s="13"/>
      <c r="O11" s="13"/>
      <c r="P11" s="13"/>
      <c r="Q11" s="13"/>
      <c r="R11" s="13"/>
      <c r="S11" s="13"/>
    </row>
    <row r="12" spans="1:19" ht="33.75" customHeight="1">
      <c r="A12" s="79" t="s">
        <v>63</v>
      </c>
      <c r="B12" s="79"/>
      <c r="C12" s="79"/>
      <c r="D12" s="79"/>
      <c r="E12" s="79"/>
      <c r="F12" s="79"/>
      <c r="G12" s="79"/>
      <c r="H12" s="79"/>
      <c r="I12" s="79"/>
      <c r="J12" s="13"/>
      <c r="K12" s="13"/>
      <c r="L12" s="13"/>
      <c r="M12" s="13"/>
      <c r="N12" s="13"/>
      <c r="O12" s="13"/>
      <c r="P12" s="13"/>
      <c r="Q12" s="13"/>
      <c r="R12" s="13"/>
      <c r="S12" s="13"/>
    </row>
    <row r="13" spans="1:19" ht="15.75">
      <c r="A13" s="17"/>
      <c r="B13" s="17"/>
      <c r="C13" s="17"/>
      <c r="D13" s="17"/>
      <c r="E13" s="18"/>
      <c r="F13" s="17"/>
      <c r="G13" s="17"/>
      <c r="H13" s="17"/>
      <c r="I13" s="17"/>
      <c r="J13" s="13"/>
      <c r="K13" s="13"/>
      <c r="L13" s="13"/>
      <c r="M13" s="13"/>
      <c r="N13" s="13"/>
      <c r="O13" s="13"/>
      <c r="P13" s="13"/>
      <c r="Q13" s="13"/>
      <c r="R13" s="13"/>
      <c r="S13" s="13"/>
    </row>
    <row r="14" spans="1:19" s="22" customFormat="1" ht="27" customHeight="1">
      <c r="A14" s="19" t="s">
        <v>2</v>
      </c>
      <c r="B14" s="20" t="s">
        <v>3</v>
      </c>
      <c r="C14" s="20" t="s">
        <v>57</v>
      </c>
      <c r="D14" s="21" t="s">
        <v>4</v>
      </c>
      <c r="E14" s="20" t="s">
        <v>49</v>
      </c>
      <c r="F14" s="20" t="s">
        <v>50</v>
      </c>
      <c r="G14" s="20" t="s">
        <v>35</v>
      </c>
      <c r="H14" s="21" t="s">
        <v>60</v>
      </c>
      <c r="I14" s="20" t="s">
        <v>5</v>
      </c>
    </row>
    <row r="15" spans="1:19" ht="23.25" customHeight="1">
      <c r="A15" s="85" t="s">
        <v>51</v>
      </c>
      <c r="B15" s="86"/>
      <c r="C15" s="86"/>
      <c r="D15" s="86"/>
      <c r="E15" s="86"/>
      <c r="F15" s="86"/>
      <c r="G15" s="86"/>
      <c r="H15" s="86"/>
      <c r="I15" s="87"/>
      <c r="J15" s="13"/>
      <c r="K15" s="13"/>
      <c r="L15" s="13"/>
      <c r="M15" s="13"/>
      <c r="N15" s="13"/>
      <c r="O15" s="13"/>
      <c r="P15" s="13"/>
      <c r="Q15" s="13"/>
      <c r="R15" s="13"/>
      <c r="S15" s="13"/>
    </row>
    <row r="16" spans="1:19" s="26" customFormat="1" ht="21" customHeight="1">
      <c r="A16" s="92" t="s">
        <v>15</v>
      </c>
      <c r="B16" s="93"/>
      <c r="C16" s="78" t="s">
        <v>72</v>
      </c>
      <c r="D16" s="23"/>
      <c r="E16" s="23"/>
      <c r="F16" s="23"/>
      <c r="G16" s="23"/>
      <c r="H16" s="23"/>
      <c r="I16" s="24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s="76" customFormat="1" ht="18.75" customHeight="1">
      <c r="A17" s="27" t="s">
        <v>6</v>
      </c>
      <c r="B17" s="28" t="s">
        <v>14</v>
      </c>
      <c r="C17" s="72" t="s">
        <v>77</v>
      </c>
      <c r="D17" s="73" t="s">
        <v>73</v>
      </c>
      <c r="E17" s="74">
        <v>6</v>
      </c>
      <c r="F17" s="30" t="s">
        <v>7</v>
      </c>
      <c r="G17" s="31">
        <v>326.89</v>
      </c>
      <c r="H17" s="31">
        <f>(G17*$B$34)+G17</f>
        <v>408.61249999999995</v>
      </c>
      <c r="I17" s="32">
        <f>ROUND((H17*E17),2)</f>
        <v>2451.6799999999998</v>
      </c>
      <c r="J17" s="75"/>
      <c r="K17" s="75"/>
      <c r="L17" s="75"/>
      <c r="M17" s="75"/>
      <c r="N17" s="75"/>
      <c r="O17" s="75"/>
      <c r="P17" s="75"/>
      <c r="Q17" s="75"/>
      <c r="R17" s="75"/>
      <c r="S17" s="75"/>
    </row>
    <row r="18" spans="1:19" s="76" customFormat="1" ht="21" customHeight="1">
      <c r="A18" s="100" t="s">
        <v>74</v>
      </c>
      <c r="B18" s="101"/>
      <c r="C18" s="101"/>
      <c r="D18" s="101"/>
      <c r="E18" s="101"/>
      <c r="F18" s="101"/>
      <c r="G18" s="101"/>
      <c r="H18" s="102"/>
      <c r="I18" s="33">
        <f>SUM(I17)</f>
        <v>2451.6799999999998</v>
      </c>
      <c r="J18" s="75">
        <f>I18*$B$33</f>
        <v>0</v>
      </c>
      <c r="K18" s="77">
        <f>SUM(I18+J18)</f>
        <v>2451.6799999999998</v>
      </c>
      <c r="L18" s="75"/>
      <c r="M18" s="75"/>
      <c r="N18" s="75"/>
      <c r="O18" s="75"/>
      <c r="P18" s="75"/>
      <c r="Q18" s="75"/>
      <c r="R18" s="75"/>
      <c r="S18" s="75"/>
    </row>
    <row r="19" spans="1:19" s="26" customFormat="1" ht="21" customHeight="1">
      <c r="A19" s="92" t="s">
        <v>16</v>
      </c>
      <c r="B19" s="93"/>
      <c r="C19" s="96" t="s">
        <v>37</v>
      </c>
      <c r="D19" s="97"/>
      <c r="E19" s="23"/>
      <c r="F19" s="23"/>
      <c r="G19" s="23"/>
      <c r="H19" s="23"/>
      <c r="I19" s="24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s="26" customFormat="1" ht="18.75" customHeight="1">
      <c r="A20" s="94" t="s">
        <v>10</v>
      </c>
      <c r="B20" s="95"/>
      <c r="C20" s="98" t="s">
        <v>62</v>
      </c>
      <c r="D20" s="99"/>
      <c r="E20" s="34"/>
      <c r="F20" s="34"/>
      <c r="G20" s="34"/>
      <c r="H20" s="34"/>
      <c r="I20" s="35"/>
      <c r="J20" s="25"/>
      <c r="K20" s="25"/>
      <c r="L20" s="25"/>
      <c r="M20" s="25"/>
      <c r="N20" s="25"/>
      <c r="O20" s="25"/>
      <c r="P20" s="25"/>
      <c r="Q20" s="25"/>
      <c r="R20" s="25"/>
      <c r="S20" s="25"/>
    </row>
    <row r="21" spans="1:19" s="26" customFormat="1" ht="31.5" customHeight="1">
      <c r="A21" s="36" t="s">
        <v>6</v>
      </c>
      <c r="B21" s="37" t="s">
        <v>38</v>
      </c>
      <c r="C21" s="38" t="s">
        <v>53</v>
      </c>
      <c r="D21" s="29" t="s">
        <v>54</v>
      </c>
      <c r="E21" s="39">
        <f>SUM(1178.32+1312.89+1487.72+1565.22+2876.96+1379.19+1140.58+827.92)</f>
        <v>11768.800000000001</v>
      </c>
      <c r="F21" s="30" t="s">
        <v>7</v>
      </c>
      <c r="G21" s="40" t="s">
        <v>65</v>
      </c>
      <c r="H21" s="31">
        <f>(G21*$B$34)+G21</f>
        <v>0.63749999999999996</v>
      </c>
      <c r="I21" s="32">
        <f>ROUND((H21*E21),2)</f>
        <v>7502.61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</row>
    <row r="22" spans="1:19" s="26" customFormat="1" ht="18.75" customHeight="1">
      <c r="A22" s="88" t="s">
        <v>79</v>
      </c>
      <c r="B22" s="89"/>
      <c r="C22" s="90" t="s">
        <v>41</v>
      </c>
      <c r="D22" s="91"/>
      <c r="E22" s="41"/>
      <c r="F22" s="41"/>
      <c r="G22" s="41"/>
      <c r="H22" s="41"/>
      <c r="I22" s="42"/>
      <c r="J22" s="25"/>
      <c r="K22" s="25"/>
      <c r="L22" s="25"/>
      <c r="M22" s="25"/>
      <c r="N22" s="25"/>
      <c r="O22" s="25"/>
      <c r="P22" s="25"/>
      <c r="Q22" s="25"/>
      <c r="R22" s="25"/>
      <c r="S22" s="25"/>
    </row>
    <row r="23" spans="1:19" s="26" customFormat="1" ht="18.75" customHeight="1">
      <c r="A23" s="27" t="s">
        <v>6</v>
      </c>
      <c r="B23" s="37" t="s">
        <v>75</v>
      </c>
      <c r="C23" s="38" t="s">
        <v>61</v>
      </c>
      <c r="D23" s="29" t="s">
        <v>9</v>
      </c>
      <c r="E23" s="39">
        <f>E21</f>
        <v>11768.800000000001</v>
      </c>
      <c r="F23" s="30" t="s">
        <v>7</v>
      </c>
      <c r="G23" s="31">
        <v>3.22</v>
      </c>
      <c r="H23" s="31">
        <f>(G23*$B$34)+G23</f>
        <v>4.0250000000000004</v>
      </c>
      <c r="I23" s="32">
        <f>ROUND((H23*E23),2)</f>
        <v>47369.42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</row>
    <row r="24" spans="1:19" s="26" customFormat="1" ht="18.75" customHeight="1">
      <c r="A24" s="88" t="s">
        <v>80</v>
      </c>
      <c r="B24" s="89"/>
      <c r="C24" s="90" t="s">
        <v>64</v>
      </c>
      <c r="D24" s="91"/>
      <c r="E24" s="68"/>
      <c r="F24" s="69"/>
      <c r="G24" s="70"/>
      <c r="H24" s="70"/>
      <c r="I24" s="42"/>
      <c r="J24" s="25"/>
      <c r="K24" s="25"/>
      <c r="L24" s="25"/>
      <c r="M24" s="25"/>
      <c r="N24" s="25"/>
      <c r="O24" s="25"/>
      <c r="P24" s="25"/>
      <c r="Q24" s="25"/>
      <c r="R24" s="25"/>
      <c r="S24" s="25"/>
    </row>
    <row r="25" spans="1:19" s="26" customFormat="1" ht="25.5">
      <c r="A25" s="27" t="s">
        <v>6</v>
      </c>
      <c r="B25" s="37" t="s">
        <v>76</v>
      </c>
      <c r="C25" s="38" t="s">
        <v>78</v>
      </c>
      <c r="D25" s="29" t="s">
        <v>12</v>
      </c>
      <c r="E25" s="39">
        <f>E23*0.04</f>
        <v>470.75200000000007</v>
      </c>
      <c r="F25" s="30" t="s">
        <v>8</v>
      </c>
      <c r="G25" s="31">
        <v>757.46</v>
      </c>
      <c r="H25" s="31">
        <f>(G25*$B$34)+G25</f>
        <v>946.82500000000005</v>
      </c>
      <c r="I25" s="32">
        <f>ROUND((H25*E25),2)</f>
        <v>445719.76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</row>
    <row r="26" spans="1:19" s="26" customFormat="1" ht="21" customHeight="1">
      <c r="A26" s="100" t="s">
        <v>52</v>
      </c>
      <c r="B26" s="101"/>
      <c r="C26" s="101"/>
      <c r="D26" s="101"/>
      <c r="E26" s="101"/>
      <c r="F26" s="101"/>
      <c r="G26" s="101"/>
      <c r="H26" s="102"/>
      <c r="I26" s="33">
        <f>SUM(I21:I25)</f>
        <v>500591.79000000004</v>
      </c>
      <c r="J26" s="25"/>
      <c r="K26" s="64"/>
      <c r="L26" s="25"/>
      <c r="M26" s="25"/>
      <c r="N26" s="25"/>
      <c r="O26" s="25"/>
      <c r="P26" s="25"/>
      <c r="Q26" s="25"/>
      <c r="R26" s="25"/>
      <c r="S26" s="25"/>
    </row>
    <row r="27" spans="1:19" s="26" customFormat="1" ht="21" customHeight="1">
      <c r="A27" s="92" t="s">
        <v>67</v>
      </c>
      <c r="B27" s="93"/>
      <c r="C27" s="96" t="s">
        <v>39</v>
      </c>
      <c r="D27" s="97"/>
      <c r="E27" s="23"/>
      <c r="F27" s="23"/>
      <c r="G27" s="23"/>
      <c r="H27" s="23"/>
      <c r="I27" s="24"/>
      <c r="J27" s="25"/>
      <c r="K27" s="25"/>
      <c r="L27" s="25"/>
      <c r="M27" s="25"/>
      <c r="N27" s="25"/>
      <c r="O27" s="25"/>
      <c r="P27" s="25"/>
      <c r="Q27" s="25"/>
      <c r="R27" s="25"/>
      <c r="S27" s="25"/>
    </row>
    <row r="28" spans="1:19" s="26" customFormat="1" ht="18.75" customHeight="1">
      <c r="A28" s="88" t="s">
        <v>68</v>
      </c>
      <c r="B28" s="89"/>
      <c r="C28" s="90" t="s">
        <v>40</v>
      </c>
      <c r="D28" s="91"/>
      <c r="E28" s="41"/>
      <c r="F28" s="41"/>
      <c r="G28" s="41"/>
      <c r="H28" s="41"/>
      <c r="I28" s="43"/>
      <c r="J28" s="25"/>
      <c r="K28" s="25"/>
      <c r="L28" s="25"/>
      <c r="M28" s="25"/>
      <c r="N28" s="25"/>
      <c r="O28" s="25"/>
      <c r="P28" s="25"/>
      <c r="Q28" s="25"/>
      <c r="R28" s="25"/>
      <c r="S28" s="25"/>
    </row>
    <row r="29" spans="1:19" s="26" customFormat="1" ht="31.5" customHeight="1">
      <c r="A29" s="27" t="s">
        <v>6</v>
      </c>
      <c r="B29" s="28" t="s">
        <v>69</v>
      </c>
      <c r="C29" s="38" t="s">
        <v>43</v>
      </c>
      <c r="D29" s="29" t="s">
        <v>42</v>
      </c>
      <c r="E29" s="39">
        <v>3.83</v>
      </c>
      <c r="F29" s="30" t="s">
        <v>7</v>
      </c>
      <c r="G29" s="31">
        <v>680.28</v>
      </c>
      <c r="H29" s="31">
        <f>(G29*$B$34)+G29</f>
        <v>850.34999999999991</v>
      </c>
      <c r="I29" s="32">
        <f>ROUND((H29*E29),2)</f>
        <v>3256.84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</row>
    <row r="30" spans="1:19" s="26" customFormat="1" ht="31.5" customHeight="1">
      <c r="A30" s="27" t="s">
        <v>6</v>
      </c>
      <c r="B30" s="28" t="s">
        <v>70</v>
      </c>
      <c r="C30" s="38" t="s">
        <v>44</v>
      </c>
      <c r="D30" s="29" t="s">
        <v>45</v>
      </c>
      <c r="E30" s="39">
        <v>229.5</v>
      </c>
      <c r="F30" s="30" t="s">
        <v>46</v>
      </c>
      <c r="G30" s="31">
        <v>14.3</v>
      </c>
      <c r="H30" s="31">
        <f>(G30*$B$34)+G30</f>
        <v>17.875</v>
      </c>
      <c r="I30" s="32">
        <f>ROUND((H30*E30),2)</f>
        <v>4102.3100000000004</v>
      </c>
      <c r="J30" s="25"/>
      <c r="K30" s="25"/>
      <c r="L30" s="25"/>
      <c r="M30" s="25"/>
      <c r="N30" s="25"/>
      <c r="O30" s="25"/>
      <c r="P30" s="25"/>
      <c r="Q30" s="25"/>
      <c r="R30" s="25"/>
      <c r="S30" s="25"/>
    </row>
    <row r="31" spans="1:19" s="45" customFormat="1" ht="42.75">
      <c r="A31" s="27" t="s">
        <v>11</v>
      </c>
      <c r="B31" s="28" t="s">
        <v>71</v>
      </c>
      <c r="C31" s="38" t="s">
        <v>47</v>
      </c>
      <c r="D31" s="29" t="s">
        <v>56</v>
      </c>
      <c r="E31" s="39">
        <v>17</v>
      </c>
      <c r="F31" s="30" t="s">
        <v>48</v>
      </c>
      <c r="G31" s="31">
        <v>49.77</v>
      </c>
      <c r="H31" s="31">
        <f>(G31*$B$34)+G31</f>
        <v>62.212500000000006</v>
      </c>
      <c r="I31" s="32">
        <f>ROUND((H31*E31),2)</f>
        <v>1057.6099999999999</v>
      </c>
      <c r="J31" s="44"/>
      <c r="K31" s="44"/>
      <c r="L31" s="44"/>
      <c r="M31" s="44"/>
      <c r="N31" s="44"/>
      <c r="O31" s="44"/>
      <c r="P31" s="44"/>
      <c r="Q31" s="44"/>
      <c r="R31" s="44"/>
      <c r="S31" s="44"/>
    </row>
    <row r="32" spans="1:19" s="26" customFormat="1" ht="18.75" customHeight="1">
      <c r="A32" s="66"/>
      <c r="B32" s="71"/>
      <c r="C32" s="67"/>
      <c r="D32" s="67"/>
      <c r="E32" s="41"/>
      <c r="F32" s="41"/>
      <c r="G32" s="41"/>
      <c r="H32" s="41"/>
      <c r="I32" s="43"/>
      <c r="J32" s="25"/>
      <c r="K32" s="25"/>
      <c r="L32" s="25"/>
      <c r="M32" s="25"/>
      <c r="N32" s="25"/>
      <c r="O32" s="25"/>
      <c r="P32" s="25"/>
      <c r="Q32" s="25"/>
      <c r="R32" s="25"/>
      <c r="S32" s="25"/>
    </row>
    <row r="33" spans="1:19" s="26" customFormat="1" ht="21" customHeight="1">
      <c r="A33" s="100" t="s">
        <v>52</v>
      </c>
      <c r="B33" s="101"/>
      <c r="C33" s="101"/>
      <c r="D33" s="101"/>
      <c r="E33" s="101"/>
      <c r="F33" s="101"/>
      <c r="G33" s="101"/>
      <c r="H33" s="102"/>
      <c r="I33" s="33">
        <f>SUM(I29:I31)</f>
        <v>8416.76</v>
      </c>
      <c r="J33" s="25"/>
      <c r="K33" s="64"/>
      <c r="L33" s="25"/>
      <c r="M33" s="25"/>
      <c r="N33" s="25"/>
      <c r="O33" s="25"/>
      <c r="P33" s="25"/>
      <c r="Q33" s="25"/>
      <c r="R33" s="25"/>
      <c r="S33" s="25"/>
    </row>
    <row r="34" spans="1:19" s="26" customFormat="1">
      <c r="A34" s="47" t="s">
        <v>59</v>
      </c>
      <c r="B34" s="108">
        <v>0.25</v>
      </c>
      <c r="C34" s="108"/>
      <c r="D34" s="47"/>
      <c r="E34" s="48"/>
      <c r="F34" s="47"/>
      <c r="G34" s="47"/>
      <c r="H34" s="47"/>
      <c r="I34" s="49"/>
      <c r="J34" s="25"/>
      <c r="K34" s="25"/>
      <c r="L34" s="25"/>
      <c r="M34" s="25"/>
      <c r="N34" s="25"/>
      <c r="O34" s="25"/>
      <c r="P34" s="25"/>
      <c r="Q34" s="25"/>
      <c r="R34" s="25"/>
      <c r="S34" s="25"/>
    </row>
    <row r="35" spans="1:19" s="26" customFormat="1">
      <c r="A35" s="46"/>
      <c r="B35" s="47"/>
      <c r="C35" s="47"/>
      <c r="D35" s="47"/>
      <c r="E35" s="47"/>
      <c r="F35" s="47"/>
      <c r="G35" s="47"/>
      <c r="H35" s="47"/>
      <c r="I35" s="49"/>
      <c r="J35" s="25"/>
      <c r="K35" s="25"/>
      <c r="L35" s="25"/>
      <c r="M35" s="25"/>
      <c r="N35" s="25"/>
      <c r="O35" s="25"/>
      <c r="P35" s="25"/>
      <c r="Q35" s="25"/>
      <c r="R35" s="25"/>
      <c r="S35" s="25"/>
    </row>
    <row r="36" spans="1:19" ht="21" customHeight="1">
      <c r="A36" s="106" t="s">
        <v>58</v>
      </c>
      <c r="B36" s="107"/>
      <c r="C36" s="107"/>
      <c r="D36" s="107"/>
      <c r="E36" s="107"/>
      <c r="F36" s="107"/>
      <c r="G36" s="107"/>
      <c r="H36" s="107"/>
      <c r="I36" s="50">
        <f>I26+I33+I18</f>
        <v>511460.23000000004</v>
      </c>
      <c r="K36" s="65"/>
      <c r="Q36" s="51"/>
      <c r="R36" s="52"/>
    </row>
    <row r="37" spans="1:19" ht="29.25" customHeight="1">
      <c r="A37" s="103" t="s">
        <v>85</v>
      </c>
      <c r="B37" s="103"/>
      <c r="C37" s="103"/>
      <c r="D37" s="103"/>
      <c r="E37" s="103"/>
      <c r="F37" s="103"/>
      <c r="G37" s="103"/>
      <c r="H37" s="103"/>
      <c r="I37" s="103"/>
    </row>
    <row r="38" spans="1:19" ht="15.75">
      <c r="A38" s="53"/>
      <c r="B38" s="54"/>
      <c r="C38" s="55"/>
      <c r="D38" s="55"/>
      <c r="E38" s="56"/>
      <c r="F38" s="57"/>
      <c r="G38" s="57"/>
      <c r="H38" s="57"/>
      <c r="I38" s="57"/>
    </row>
    <row r="39" spans="1:19">
      <c r="A39" s="58" t="s">
        <v>13</v>
      </c>
      <c r="B39" s="55"/>
      <c r="C39" s="58"/>
      <c r="D39" s="58"/>
      <c r="E39" s="58"/>
      <c r="F39" s="58"/>
      <c r="G39" s="58"/>
      <c r="H39" s="58"/>
      <c r="I39" s="58"/>
    </row>
    <row r="40" spans="1:19">
      <c r="A40" s="58" t="s">
        <v>66</v>
      </c>
      <c r="B40" s="58"/>
      <c r="C40" s="58"/>
      <c r="D40" s="58"/>
      <c r="E40" s="58"/>
      <c r="F40" s="58"/>
      <c r="G40" s="58"/>
      <c r="H40" s="58"/>
      <c r="I40" s="58"/>
    </row>
    <row r="41" spans="1:19">
      <c r="A41" s="59"/>
      <c r="B41" s="58"/>
      <c r="C41" s="59"/>
      <c r="D41" s="59"/>
      <c r="E41" s="60"/>
      <c r="F41" s="105" t="s">
        <v>81</v>
      </c>
      <c r="G41" s="83"/>
      <c r="H41" s="83"/>
      <c r="I41" s="83"/>
    </row>
    <row r="42" spans="1:19" ht="75.75" customHeight="1">
      <c r="A42" s="61"/>
      <c r="B42" s="59"/>
      <c r="C42" s="61"/>
      <c r="D42" s="61"/>
    </row>
    <row r="43" spans="1:19">
      <c r="B43" s="61"/>
    </row>
    <row r="44" spans="1:19">
      <c r="F44" s="62"/>
      <c r="G44" s="62"/>
      <c r="H44" s="62"/>
    </row>
    <row r="45" spans="1:19">
      <c r="F45" s="62"/>
      <c r="G45" s="62"/>
      <c r="H45" s="62"/>
    </row>
    <row r="47" spans="1:19">
      <c r="A47" s="62"/>
      <c r="C47" s="62"/>
      <c r="D47" s="62"/>
      <c r="E47" s="83"/>
      <c r="F47" s="83"/>
      <c r="G47" s="83"/>
      <c r="H47" s="83"/>
      <c r="I47" s="83"/>
    </row>
    <row r="48" spans="1:19" ht="15.75">
      <c r="A48" s="63"/>
      <c r="B48" s="62"/>
      <c r="C48" s="63"/>
      <c r="D48" s="63"/>
      <c r="E48" s="104"/>
      <c r="F48" s="104"/>
      <c r="G48" s="104"/>
      <c r="H48" s="104"/>
      <c r="I48" s="104"/>
    </row>
    <row r="49" spans="1:9" ht="15.75">
      <c r="A49" s="63"/>
      <c r="B49" s="63"/>
      <c r="C49" s="63"/>
      <c r="D49" s="63"/>
      <c r="E49" s="104"/>
      <c r="F49" s="104"/>
      <c r="G49" s="104"/>
      <c r="H49" s="104"/>
      <c r="I49" s="104"/>
    </row>
    <row r="50" spans="1:9" ht="15.75">
      <c r="A50" s="63"/>
      <c r="B50" s="63"/>
      <c r="C50" s="63"/>
      <c r="D50" s="63"/>
    </row>
    <row r="51" spans="1:9" ht="15.75">
      <c r="A51" s="63"/>
      <c r="B51" s="63"/>
      <c r="C51" s="63"/>
      <c r="D51" s="63"/>
    </row>
    <row r="52" spans="1:9" ht="15.75">
      <c r="B52" s="63"/>
    </row>
  </sheetData>
  <mergeCells count="32">
    <mergeCell ref="A24:B24"/>
    <mergeCell ref="C24:D24"/>
    <mergeCell ref="A27:B27"/>
    <mergeCell ref="C27:D27"/>
    <mergeCell ref="A26:H26"/>
    <mergeCell ref="A33:H33"/>
    <mergeCell ref="A36:H36"/>
    <mergeCell ref="B34:C34"/>
    <mergeCell ref="A28:B28"/>
    <mergeCell ref="C28:D28"/>
    <mergeCell ref="A37:I37"/>
    <mergeCell ref="E49:I49"/>
    <mergeCell ref="E47:I47"/>
    <mergeCell ref="E48:I48"/>
    <mergeCell ref="F41:I41"/>
    <mergeCell ref="A11:I11"/>
    <mergeCell ref="A12:I12"/>
    <mergeCell ref="A15:I15"/>
    <mergeCell ref="A22:B22"/>
    <mergeCell ref="C22:D22"/>
    <mergeCell ref="A19:B19"/>
    <mergeCell ref="A20:B20"/>
    <mergeCell ref="C19:D19"/>
    <mergeCell ref="C20:D20"/>
    <mergeCell ref="A16:B16"/>
    <mergeCell ref="A18:H18"/>
    <mergeCell ref="A9:I9"/>
    <mergeCell ref="C1:I1"/>
    <mergeCell ref="C2:I2"/>
    <mergeCell ref="C3:I3"/>
    <mergeCell ref="C4:I4"/>
    <mergeCell ref="A7:I7"/>
  </mergeCells>
  <pageMargins left="0.511811024" right="0.511811024" top="0.78740157499999996" bottom="0.78740157499999996" header="0.31496062000000002" footer="0.31496062000000002"/>
  <pageSetup paperSize="9" scale="68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40"/>
  <sheetViews>
    <sheetView view="pageBreakPreview" topLeftCell="A22" zoomScaleNormal="55" zoomScaleSheetLayoutView="100" workbookViewId="0">
      <selection activeCell="G32" sqref="G32:J32"/>
    </sheetView>
  </sheetViews>
  <sheetFormatPr defaultColWidth="9.140625" defaultRowHeight="15"/>
  <cols>
    <col min="1" max="1" width="12.42578125" style="1" customWidth="1"/>
    <col min="2" max="2" width="27.28515625" style="1" customWidth="1"/>
    <col min="3" max="6" width="9.140625" style="1"/>
    <col min="7" max="7" width="17.7109375" style="1" customWidth="1"/>
    <col min="8" max="8" width="12.140625" style="1" customWidth="1"/>
    <col min="9" max="9" width="9.140625" style="1"/>
    <col min="10" max="10" width="11.140625" style="1" customWidth="1"/>
    <col min="11" max="16384" width="9.140625" style="1"/>
  </cols>
  <sheetData>
    <row r="1" spans="1:10">
      <c r="B1" s="2"/>
      <c r="C1" s="2"/>
      <c r="D1" s="121"/>
      <c r="E1" s="121"/>
      <c r="F1" s="121"/>
      <c r="G1" s="121"/>
      <c r="H1" s="121"/>
      <c r="I1" s="121"/>
      <c r="J1" s="121"/>
    </row>
    <row r="2" spans="1:10">
      <c r="B2" s="2"/>
      <c r="C2" s="2"/>
      <c r="D2" s="121"/>
      <c r="E2" s="121"/>
      <c r="F2" s="121"/>
      <c r="G2" s="121"/>
      <c r="H2" s="121"/>
      <c r="I2" s="121"/>
      <c r="J2" s="121"/>
    </row>
    <row r="3" spans="1:10" ht="15" customHeight="1">
      <c r="B3" s="2"/>
      <c r="C3" s="2"/>
      <c r="D3" s="121"/>
      <c r="E3" s="121"/>
      <c r="F3" s="121"/>
      <c r="G3" s="121"/>
      <c r="H3" s="121"/>
      <c r="I3" s="121"/>
      <c r="J3" s="121"/>
    </row>
    <row r="4" spans="1:10">
      <c r="B4" s="2"/>
      <c r="C4" s="2"/>
      <c r="D4" s="121"/>
      <c r="E4" s="121"/>
      <c r="F4" s="121"/>
      <c r="G4" s="121"/>
      <c r="H4" s="121"/>
      <c r="I4" s="121"/>
      <c r="J4" s="121"/>
    </row>
    <row r="5" spans="1:10">
      <c r="B5" s="2"/>
      <c r="C5" s="2"/>
      <c r="D5" s="2"/>
      <c r="E5" s="2"/>
      <c r="F5" s="2"/>
      <c r="G5" s="2"/>
      <c r="H5" s="2"/>
      <c r="I5" s="2"/>
      <c r="J5" s="2"/>
    </row>
    <row r="6" spans="1:10">
      <c r="A6" s="121" t="s">
        <v>0</v>
      </c>
      <c r="B6" s="121"/>
      <c r="C6" s="121"/>
      <c r="D6" s="121"/>
      <c r="E6" s="121"/>
      <c r="F6" s="121"/>
      <c r="G6" s="121"/>
      <c r="H6" s="121"/>
      <c r="I6" s="121"/>
      <c r="J6" s="121"/>
    </row>
    <row r="7" spans="1:10" ht="33.75" customHeight="1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>
      <c r="A8" s="145" t="s">
        <v>17</v>
      </c>
      <c r="B8" s="145"/>
      <c r="C8" s="145"/>
      <c r="D8" s="145"/>
      <c r="E8" s="145"/>
      <c r="F8" s="145"/>
      <c r="G8" s="145"/>
      <c r="H8" s="145"/>
      <c r="I8" s="145"/>
      <c r="J8" s="145"/>
    </row>
    <row r="9" spans="1:10" ht="37.5" customHeight="1">
      <c r="A9" s="145"/>
      <c r="B9" s="145"/>
      <c r="C9" s="145"/>
      <c r="D9" s="145"/>
      <c r="E9" s="145"/>
      <c r="F9" s="145"/>
      <c r="G9" s="145"/>
      <c r="H9" s="145"/>
      <c r="I9" s="145"/>
      <c r="J9" s="145"/>
    </row>
    <row r="10" spans="1:10">
      <c r="A10" s="158" t="s">
        <v>18</v>
      </c>
      <c r="B10" s="158"/>
      <c r="C10" s="158"/>
      <c r="D10" s="158"/>
      <c r="E10" s="158"/>
      <c r="F10" s="158"/>
      <c r="G10" s="159" t="s">
        <v>19</v>
      </c>
      <c r="H10" s="160"/>
      <c r="I10" s="161" t="s">
        <v>20</v>
      </c>
      <c r="J10" s="162"/>
    </row>
    <row r="11" spans="1:10">
      <c r="A11" s="163" t="s">
        <v>21</v>
      </c>
      <c r="B11" s="163"/>
      <c r="C11" s="163"/>
      <c r="D11" s="163"/>
      <c r="E11" s="163"/>
      <c r="F11" s="163"/>
      <c r="G11" s="164" t="s">
        <v>22</v>
      </c>
      <c r="H11" s="165"/>
      <c r="I11" s="168">
        <v>43101</v>
      </c>
      <c r="J11" s="169"/>
    </row>
    <row r="12" spans="1:10">
      <c r="A12" s="163" t="s">
        <v>23</v>
      </c>
      <c r="B12" s="163"/>
      <c r="C12" s="163"/>
      <c r="D12" s="163"/>
      <c r="E12" s="163"/>
      <c r="F12" s="163"/>
      <c r="G12" s="166"/>
      <c r="H12" s="167"/>
      <c r="I12" s="170"/>
      <c r="J12" s="171"/>
    </row>
    <row r="13" spans="1:10">
      <c r="A13" s="3"/>
      <c r="B13" s="3"/>
      <c r="C13" s="3"/>
      <c r="D13" s="3"/>
      <c r="E13" s="3"/>
      <c r="F13" s="4"/>
      <c r="G13" s="5"/>
      <c r="H13" s="5"/>
      <c r="I13" s="6"/>
      <c r="J13" s="7"/>
    </row>
    <row r="14" spans="1:10">
      <c r="A14" s="123"/>
      <c r="B14" s="123"/>
      <c r="C14" s="123"/>
      <c r="D14" s="123"/>
      <c r="E14" s="123"/>
      <c r="F14" s="123"/>
      <c r="G14" s="146" t="s">
        <v>24</v>
      </c>
      <c r="H14" s="147"/>
      <c r="I14" s="147"/>
      <c r="J14" s="148"/>
    </row>
    <row r="15" spans="1:10">
      <c r="A15" s="149" t="s">
        <v>34</v>
      </c>
      <c r="B15" s="150"/>
      <c r="C15" s="150"/>
      <c r="D15" s="150"/>
      <c r="E15" s="151"/>
      <c r="F15" s="8"/>
      <c r="G15" s="155" t="s">
        <v>25</v>
      </c>
      <c r="H15" s="156"/>
      <c r="I15" s="156"/>
      <c r="J15" s="157"/>
    </row>
    <row r="16" spans="1:10">
      <c r="A16" s="152"/>
      <c r="B16" s="153"/>
      <c r="C16" s="153"/>
      <c r="D16" s="153"/>
      <c r="E16" s="154"/>
      <c r="F16" s="8"/>
      <c r="G16" s="155" t="s">
        <v>26</v>
      </c>
      <c r="H16" s="156"/>
      <c r="I16" s="156"/>
      <c r="J16" s="157"/>
    </row>
    <row r="17" spans="1:10">
      <c r="A17" s="8"/>
      <c r="B17" s="8"/>
      <c r="C17" s="8"/>
      <c r="D17" s="8"/>
      <c r="E17" s="8"/>
      <c r="F17" s="8"/>
      <c r="G17" s="2"/>
      <c r="H17" s="2"/>
      <c r="I17"/>
      <c r="J17"/>
    </row>
    <row r="18" spans="1:10">
      <c r="A18" s="172" t="s">
        <v>3</v>
      </c>
      <c r="B18" s="172" t="s">
        <v>27</v>
      </c>
      <c r="C18" s="172"/>
      <c r="D18" s="172" t="s">
        <v>28</v>
      </c>
      <c r="E18" s="172"/>
      <c r="F18" s="172"/>
      <c r="G18" s="146" t="s">
        <v>29</v>
      </c>
      <c r="H18" s="148"/>
      <c r="I18" s="173" t="s">
        <v>5</v>
      </c>
      <c r="J18" s="174"/>
    </row>
    <row r="19" spans="1:10">
      <c r="A19" s="172"/>
      <c r="B19" s="172"/>
      <c r="C19" s="172"/>
      <c r="D19" s="172"/>
      <c r="E19" s="172"/>
      <c r="F19" s="172"/>
      <c r="G19" s="109" t="s">
        <v>82</v>
      </c>
      <c r="H19" s="109"/>
      <c r="I19" s="175"/>
      <c r="J19" s="176"/>
    </row>
    <row r="20" spans="1:10" ht="75">
      <c r="A20" s="172"/>
      <c r="B20" s="172"/>
      <c r="C20" s="172"/>
      <c r="D20" s="172"/>
      <c r="E20" s="172"/>
      <c r="F20" s="172"/>
      <c r="G20" s="9" t="s">
        <v>36</v>
      </c>
      <c r="H20" s="9" t="s">
        <v>83</v>
      </c>
      <c r="I20" s="177"/>
      <c r="J20" s="178"/>
    </row>
    <row r="21" spans="1:10">
      <c r="A21" s="129" t="s">
        <v>15</v>
      </c>
      <c r="B21" s="141" t="str">
        <f>'Planilha Orçamentária'!C16</f>
        <v>Placa de obra</v>
      </c>
      <c r="C21" s="142"/>
      <c r="D21" s="135" t="s">
        <v>7</v>
      </c>
      <c r="E21" s="135"/>
      <c r="F21" s="135"/>
      <c r="G21" s="136">
        <f>'Planilha Orçamentária'!E17</f>
        <v>6</v>
      </c>
      <c r="H21" s="137"/>
      <c r="I21" s="136">
        <f t="shared" ref="I21:I26" si="0">G21</f>
        <v>6</v>
      </c>
      <c r="J21" s="137"/>
    </row>
    <row r="22" spans="1:10" ht="29.25" customHeight="1">
      <c r="A22" s="130"/>
      <c r="B22" s="143"/>
      <c r="C22" s="144"/>
      <c r="D22" s="135" t="s">
        <v>30</v>
      </c>
      <c r="E22" s="135"/>
      <c r="F22" s="135"/>
      <c r="G22" s="119">
        <f>'Planilha Orçamentária'!I17</f>
        <v>2451.6799999999998</v>
      </c>
      <c r="H22" s="138"/>
      <c r="I22" s="179">
        <f t="shared" si="0"/>
        <v>2451.6799999999998</v>
      </c>
      <c r="J22" s="180"/>
    </row>
    <row r="23" spans="1:10" ht="21.95" customHeight="1">
      <c r="A23" s="129" t="s">
        <v>16</v>
      </c>
      <c r="B23" s="141" t="str">
        <f>'Planilha Orçamentária'!C19</f>
        <v>Recapeamento asfáltico</v>
      </c>
      <c r="C23" s="142"/>
      <c r="D23" s="135" t="s">
        <v>7</v>
      </c>
      <c r="E23" s="135"/>
      <c r="F23" s="135"/>
      <c r="G23" s="136">
        <f>'Planilha Orçamentária'!E21</f>
        <v>11768.800000000001</v>
      </c>
      <c r="H23" s="137"/>
      <c r="I23" s="136">
        <f t="shared" si="0"/>
        <v>11768.800000000001</v>
      </c>
      <c r="J23" s="137"/>
    </row>
    <row r="24" spans="1:10" ht="21.95" customHeight="1">
      <c r="A24" s="130"/>
      <c r="B24" s="143"/>
      <c r="C24" s="144"/>
      <c r="D24" s="135" t="s">
        <v>30</v>
      </c>
      <c r="E24" s="135"/>
      <c r="F24" s="135"/>
      <c r="G24" s="119">
        <f>'Planilha Orçamentária'!I26</f>
        <v>500591.79000000004</v>
      </c>
      <c r="H24" s="138"/>
      <c r="I24" s="139">
        <f t="shared" si="0"/>
        <v>500591.79000000004</v>
      </c>
      <c r="J24" s="140"/>
    </row>
    <row r="25" spans="1:10" ht="21.95" customHeight="1">
      <c r="A25" s="129" t="s">
        <v>67</v>
      </c>
      <c r="B25" s="131" t="str">
        <f>'Planilha Orçamentária'!C27</f>
        <v>Sinalização viária</v>
      </c>
      <c r="C25" s="132"/>
      <c r="D25" s="135" t="s">
        <v>7</v>
      </c>
      <c r="E25" s="135"/>
      <c r="F25" s="135"/>
      <c r="G25" s="136">
        <f>'Planilha Orçamentária'!E23</f>
        <v>11768.800000000001</v>
      </c>
      <c r="H25" s="137"/>
      <c r="I25" s="136">
        <f t="shared" si="0"/>
        <v>11768.800000000001</v>
      </c>
      <c r="J25" s="137"/>
    </row>
    <row r="26" spans="1:10" ht="74.25" customHeight="1">
      <c r="A26" s="130"/>
      <c r="B26" s="133"/>
      <c r="C26" s="134"/>
      <c r="D26" s="135" t="s">
        <v>30</v>
      </c>
      <c r="E26" s="135"/>
      <c r="F26" s="135"/>
      <c r="G26" s="119">
        <f>'Planilha Orçamentária'!I33</f>
        <v>8416.76</v>
      </c>
      <c r="H26" s="138"/>
      <c r="I26" s="139">
        <f t="shared" si="0"/>
        <v>8416.76</v>
      </c>
      <c r="J26" s="140"/>
    </row>
    <row r="27" spans="1:10" s="11" customFormat="1" ht="21.95" customHeight="1">
      <c r="A27" s="124" t="s">
        <v>31</v>
      </c>
      <c r="B27" s="125"/>
      <c r="C27" s="125"/>
      <c r="D27" s="125"/>
      <c r="E27" s="125"/>
      <c r="F27" s="126"/>
      <c r="G27" s="127"/>
      <c r="H27" s="128"/>
      <c r="I27" s="127"/>
      <c r="J27" s="128"/>
    </row>
    <row r="28" spans="1:10" ht="21.95" customHeight="1">
      <c r="A28" s="115" t="s">
        <v>32</v>
      </c>
      <c r="B28" s="116"/>
      <c r="C28" s="116"/>
      <c r="D28" s="116"/>
      <c r="E28" s="116"/>
      <c r="F28" s="117"/>
      <c r="G28" s="119">
        <v>418000</v>
      </c>
      <c r="H28" s="120"/>
      <c r="I28" s="118">
        <f>G28</f>
        <v>418000</v>
      </c>
      <c r="J28" s="118"/>
    </row>
    <row r="29" spans="1:10" ht="21.95" customHeight="1" thickBot="1">
      <c r="A29" s="109" t="s">
        <v>33</v>
      </c>
      <c r="B29" s="109"/>
      <c r="C29" s="109"/>
      <c r="D29" s="109"/>
      <c r="E29" s="109"/>
      <c r="F29" s="109"/>
      <c r="G29" s="119">
        <f>'Planilha Orçamentária'!I36-'Cronograma Desembolso'!G28:H28</f>
        <v>93460.23000000004</v>
      </c>
      <c r="H29" s="120"/>
      <c r="I29" s="110">
        <f>G29</f>
        <v>93460.23000000004</v>
      </c>
      <c r="J29" s="111"/>
    </row>
    <row r="30" spans="1:10" ht="21.95" customHeight="1" thickBot="1">
      <c r="A30" s="112" t="s">
        <v>5</v>
      </c>
      <c r="B30" s="112"/>
      <c r="C30" s="112"/>
      <c r="D30" s="112"/>
      <c r="E30" s="112"/>
      <c r="F30" s="112"/>
      <c r="G30" s="119">
        <f>SUM(G28:H29)</f>
        <v>511460.23000000004</v>
      </c>
      <c r="H30" s="120"/>
      <c r="I30" s="113">
        <f>G30</f>
        <v>511460.23000000004</v>
      </c>
      <c r="J30" s="114"/>
    </row>
    <row r="31" spans="1:10">
      <c r="A31" s="122"/>
      <c r="B31" s="122"/>
      <c r="C31" s="122"/>
      <c r="D31" s="122"/>
      <c r="E31" s="122"/>
      <c r="F31" s="122"/>
      <c r="G31" s="122"/>
      <c r="H31" s="122"/>
      <c r="I31" s="123"/>
      <c r="J31" s="123"/>
    </row>
    <row r="32" spans="1:10" ht="50.25" customHeight="1">
      <c r="A32"/>
      <c r="B32" s="10"/>
      <c r="C32" s="10"/>
      <c r="D32" s="10"/>
      <c r="E32" s="10"/>
      <c r="F32" s="10"/>
      <c r="G32" s="121" t="s">
        <v>84</v>
      </c>
      <c r="H32" s="121"/>
      <c r="I32" s="121"/>
      <c r="J32" s="121"/>
    </row>
    <row r="33" spans="2:8">
      <c r="B33" s="2"/>
      <c r="C33" s="2"/>
      <c r="G33" s="2"/>
      <c r="H33" s="2"/>
    </row>
    <row r="34" spans="2:8">
      <c r="B34" s="2"/>
      <c r="C34" s="2"/>
      <c r="G34" s="2"/>
      <c r="H34" s="2"/>
    </row>
    <row r="35" spans="2:8">
      <c r="B35" s="2"/>
      <c r="C35" s="2"/>
      <c r="G35" s="2"/>
      <c r="H35" s="2"/>
    </row>
    <row r="36" spans="2:8">
      <c r="B36" s="2"/>
      <c r="C36" s="2"/>
      <c r="F36" s="121"/>
      <c r="G36" s="121"/>
      <c r="H36" s="121"/>
    </row>
    <row r="37" spans="2:8" ht="54.75" customHeight="1">
      <c r="B37" s="2"/>
      <c r="C37" s="2"/>
      <c r="F37" s="121"/>
      <c r="G37" s="121"/>
      <c r="H37" s="121"/>
    </row>
    <row r="38" spans="2:8">
      <c r="B38" s="2"/>
      <c r="C38" s="2"/>
      <c r="F38" s="121"/>
      <c r="G38" s="121"/>
      <c r="H38" s="121"/>
    </row>
    <row r="39" spans="2:8">
      <c r="B39" s="2"/>
      <c r="C39" s="2"/>
      <c r="F39" s="121"/>
      <c r="G39" s="121"/>
      <c r="H39" s="121"/>
    </row>
    <row r="40" spans="2:8">
      <c r="B40" s="2"/>
      <c r="C40" s="2"/>
      <c r="F40" s="121"/>
      <c r="G40" s="121"/>
      <c r="H40" s="121"/>
    </row>
  </sheetData>
  <mergeCells count="67">
    <mergeCell ref="I21:J21"/>
    <mergeCell ref="I22:J22"/>
    <mergeCell ref="B21:C22"/>
    <mergeCell ref="A21:A22"/>
    <mergeCell ref="D21:F21"/>
    <mergeCell ref="D22:F22"/>
    <mergeCell ref="G21:H21"/>
    <mergeCell ref="G22:H22"/>
    <mergeCell ref="A18:A20"/>
    <mergeCell ref="B18:C20"/>
    <mergeCell ref="D18:F20"/>
    <mergeCell ref="G18:H18"/>
    <mergeCell ref="I18:J20"/>
    <mergeCell ref="G19:H19"/>
    <mergeCell ref="I10:J10"/>
    <mergeCell ref="A11:F11"/>
    <mergeCell ref="G11:H12"/>
    <mergeCell ref="I11:J12"/>
    <mergeCell ref="A12:F12"/>
    <mergeCell ref="I23:J23"/>
    <mergeCell ref="I24:J24"/>
    <mergeCell ref="D1:J1"/>
    <mergeCell ref="D2:J2"/>
    <mergeCell ref="D3:J3"/>
    <mergeCell ref="D4:J4"/>
    <mergeCell ref="A6:J6"/>
    <mergeCell ref="A8:J9"/>
    <mergeCell ref="A14:F14"/>
    <mergeCell ref="G14:J14"/>
    <mergeCell ref="A15:E16"/>
    <mergeCell ref="G15:J15"/>
    <mergeCell ref="G16:J16"/>
    <mergeCell ref="A10:F10"/>
    <mergeCell ref="G10:H10"/>
    <mergeCell ref="A23:A24"/>
    <mergeCell ref="B23:C24"/>
    <mergeCell ref="D23:F23"/>
    <mergeCell ref="G23:H23"/>
    <mergeCell ref="D24:F24"/>
    <mergeCell ref="G24:H24"/>
    <mergeCell ref="A27:F27"/>
    <mergeCell ref="G27:H27"/>
    <mergeCell ref="I27:J27"/>
    <mergeCell ref="A25:A26"/>
    <mergeCell ref="B25:C26"/>
    <mergeCell ref="D25:F25"/>
    <mergeCell ref="G25:H25"/>
    <mergeCell ref="D26:F26"/>
    <mergeCell ref="G26:H26"/>
    <mergeCell ref="I25:J25"/>
    <mergeCell ref="I26:J26"/>
    <mergeCell ref="F40:H40"/>
    <mergeCell ref="A31:J31"/>
    <mergeCell ref="G32:J32"/>
    <mergeCell ref="F36:H36"/>
    <mergeCell ref="F37:H37"/>
    <mergeCell ref="F38:H38"/>
    <mergeCell ref="F39:H39"/>
    <mergeCell ref="A29:F29"/>
    <mergeCell ref="I29:J29"/>
    <mergeCell ref="A30:F30"/>
    <mergeCell ref="I30:J30"/>
    <mergeCell ref="A28:F28"/>
    <mergeCell ref="I28:J28"/>
    <mergeCell ref="G28:H28"/>
    <mergeCell ref="G29:H29"/>
    <mergeCell ref="G30:H30"/>
  </mergeCells>
  <pageMargins left="0.51181102362204722" right="0.51181102362204722" top="0" bottom="0" header="0.31496062992125984" footer="0.31496062992125984"/>
  <pageSetup paperSize="9" scale="72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 Orçamentária</vt:lpstr>
      <vt:lpstr>Cronograma Desembolso</vt:lpstr>
      <vt:lpstr>'Cronograma Desembolso'!Area_de_impressao</vt:lpstr>
      <vt:lpstr>'Planilha Orçamentária'!Area_de_impressao</vt:lpstr>
      <vt:lpstr>Fonte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</dc:creator>
  <cp:lastModifiedBy>Thiemy</cp:lastModifiedBy>
  <cp:lastPrinted>2018-04-20T13:54:02Z</cp:lastPrinted>
  <dcterms:created xsi:type="dcterms:W3CDTF">2016-02-29T18:01:22Z</dcterms:created>
  <dcterms:modified xsi:type="dcterms:W3CDTF">2018-04-20T13:54:09Z</dcterms:modified>
</cp:coreProperties>
</file>