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LANILHA" sheetId="1" state="visible" r:id="rId2"/>
    <sheet name="Composições" sheetId="2" state="visible" r:id="rId3"/>
    <sheet name="CRONOGRAMA" sheetId="3" state="visible" r:id="rId4"/>
  </sheets>
  <definedNames>
    <definedName function="false" hidden="false" localSheetId="0" name="_xlnm.Print_Area" vbProcedure="false">PLANILHA!$A$1:$I$74</definedName>
    <definedName function="false" hidden="false" localSheetId="0" name="_xlnm.Print_Titles" vbProcedure="false">PLANILHA!$6:$11</definedName>
    <definedName function="false" hidden="false" localSheetId="0" name="Print_Titles_0" vbProcedure="false">PLANILHA!$6:$11</definedName>
    <definedName function="false" hidden="false" localSheetId="0" name="Print_Titles_0_0" vbProcedure="false">PLANILHA!$6:$11</definedName>
    <definedName function="false" hidden="false" localSheetId="0" name="_xlnm.Print_Area" vbProcedure="false">PLANILHA!$A$1:$H$74</definedName>
    <definedName function="false" hidden="false" localSheetId="0" name="_xlnm.Print_Titles" vbProcedure="false">PLANILHA!$6:$11</definedName>
    <definedName function="false" hidden="false" localSheetId="0" name="_xlnm.Print_Titles_0" vbProcedure="false">PLANILHA!$6:$11</definedName>
    <definedName function="false" hidden="false" localSheetId="0" name="_xlnm.Print_Titles_0_0" vbProcedure="false">PLANILHA!$6:$11</definedName>
    <definedName function="false" hidden="false" localSheetId="0" name="_xlnm._FilterDatabase" vbProcedure="false">planilha!#ref!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<sst xmlns="http://schemas.openxmlformats.org/spreadsheetml/2006/main" count="735" uniqueCount="158">
  <si>
    <t xml:space="preserve">PLANILHA ORÇAMENTÁRIA ANALÍTICA</t>
  </si>
  <si>
    <t xml:space="preserve">PROPONENTE:</t>
  </si>
  <si>
    <t xml:space="preserve">PREFEITURA MUNICIPAL DE BIRIGUI</t>
  </si>
  <si>
    <t xml:space="preserve">BDI Adotado</t>
  </si>
  <si>
    <t xml:space="preserve">ORÇAMENTO:</t>
  </si>
  <si>
    <t xml:space="preserve">EXECUÇÃO DE MURO – CEI ROTARY</t>
  </si>
  <si>
    <t xml:space="preserve">Data Base</t>
  </si>
  <si>
    <t xml:space="preserve">LOCAL:</t>
  </si>
  <si>
    <t xml:space="preserve">GERÔNIMO DE SOUZA SANTOS, Nº 20 - Birigui/SP
</t>
  </si>
  <si>
    <t xml:space="preserve">ITEM</t>
  </si>
  <si>
    <t xml:space="preserve">CÓDIGO</t>
  </si>
  <si>
    <t xml:space="preserve">FONTE</t>
  </si>
  <si>
    <t xml:space="preserve">DESCRIÇÃO DOS SERVIÇOS</t>
  </si>
  <si>
    <t xml:space="preserve">QUANT</t>
  </si>
  <si>
    <t xml:space="preserve">UNI</t>
  </si>
  <si>
    <t xml:space="preserve">PR. UNIT. sem bdi (R$)</t>
  </si>
  <si>
    <t xml:space="preserve">PREÇO TOTAL (R$)</t>
  </si>
  <si>
    <t xml:space="preserve">SERVIÇOS PRELIMINARES </t>
  </si>
  <si>
    <t xml:space="preserve">1.1</t>
  </si>
  <si>
    <t xml:space="preserve">DEMOLIÇÃO</t>
  </si>
  <si>
    <t xml:space="preserve">1.1.1</t>
  </si>
  <si>
    <t xml:space="preserve">1.1.2</t>
  </si>
  <si>
    <t xml:space="preserve">1.1.3</t>
  </si>
  <si>
    <t xml:space="preserve">1.1.4</t>
  </si>
  <si>
    <t xml:space="preserve">INFRAESTUTURA </t>
  </si>
  <si>
    <t xml:space="preserve">2.1</t>
  </si>
  <si>
    <t xml:space="preserve">ESTACAS</t>
  </si>
  <si>
    <t xml:space="preserve">2.1.1</t>
  </si>
  <si>
    <t xml:space="preserve">2.1.2</t>
  </si>
  <si>
    <t xml:space="preserve">2.2</t>
  </si>
  <si>
    <t xml:space="preserve">VIGAS BALDRAMES</t>
  </si>
  <si>
    <t xml:space="preserve">2.2.1</t>
  </si>
  <si>
    <t xml:space="preserve">2.2.2</t>
  </si>
  <si>
    <t xml:space="preserve">2.2.3</t>
  </si>
  <si>
    <t xml:space="preserve">2.2.4</t>
  </si>
  <si>
    <t xml:space="preserve">2.2.5</t>
  </si>
  <si>
    <t xml:space="preserve">2.2.6</t>
  </si>
  <si>
    <t xml:space="preserve">2.2.7</t>
  </si>
  <si>
    <t xml:space="preserve">2.2.8</t>
  </si>
  <si>
    <t xml:space="preserve">SUPERESTRUTURA </t>
  </si>
  <si>
    <t xml:space="preserve">3.1</t>
  </si>
  <si>
    <t xml:space="preserve">COLUNAS</t>
  </si>
  <si>
    <t xml:space="preserve">3.1.1</t>
  </si>
  <si>
    <t xml:space="preserve">3.1.2</t>
  </si>
  <si>
    <t xml:space="preserve">3.1.3</t>
  </si>
  <si>
    <t xml:space="preserve">3.1.4</t>
  </si>
  <si>
    <t xml:space="preserve">3.1.5</t>
  </si>
  <si>
    <t xml:space="preserve">3.2</t>
  </si>
  <si>
    <t xml:space="preserve">VIGAS</t>
  </si>
  <si>
    <t xml:space="preserve">3.2.1</t>
  </si>
  <si>
    <t xml:space="preserve">MURO</t>
  </si>
  <si>
    <t xml:space="preserve">4.1</t>
  </si>
  <si>
    <t xml:space="preserve">ALVENARIA</t>
  </si>
  <si>
    <t xml:space="preserve">4.1.1</t>
  </si>
  <si>
    <t xml:space="preserve">4.2</t>
  </si>
  <si>
    <t xml:space="preserve">REVESTIMENTOS</t>
  </si>
  <si>
    <t xml:space="preserve">4.2.1</t>
  </si>
  <si>
    <t xml:space="preserve">4.2.2</t>
  </si>
  <si>
    <t xml:space="preserve">IMPERMEABILIZAÇÃO</t>
  </si>
  <si>
    <t xml:space="preserve">5.1</t>
  </si>
  <si>
    <t xml:space="preserve">IMPERMEABILIZAÇÃO DA VIGA BALDRAME</t>
  </si>
  <si>
    <t xml:space="preserve">5.1.1</t>
  </si>
  <si>
    <t xml:space="preserve">Total Geral = </t>
  </si>
  <si>
    <t xml:space="preserve">Total COM BDI = </t>
  </si>
  <si>
    <t xml:space="preserve">Birigui, 23 de Janeiro de 2020</t>
  </si>
  <si>
    <t xml:space="preserve">COMPOSIÇÕES</t>
  </si>
  <si>
    <t xml:space="preserve">DESCRIÇÃO DO SERVIÇO OU FORNECIMENTO</t>
  </si>
  <si>
    <t xml:space="preserve">UNIDADE</t>
  </si>
  <si>
    <t xml:space="preserve">PREÇO</t>
  </si>
  <si>
    <t xml:space="preserve">DEMOLIÇÃO DE ALVENARIA DE TIJOLO MACIÇO, DE FORMA MANUAL, SEM REAPROVEITAMENTO. AF_12/2017</t>
  </si>
  <si>
    <t xml:space="preserve">M³</t>
  </si>
  <si>
    <t xml:space="preserve">SINAPI</t>
  </si>
  <si>
    <t xml:space="preserve">DESCRIÇÃO DO INSUMO</t>
  </si>
  <si>
    <t xml:space="preserve">COEFICIENTE</t>
  </si>
  <si>
    <t xml:space="preserve">CUSTO UNITÁRIO</t>
  </si>
  <si>
    <t xml:space="preserve">CUSTO TOTAL</t>
  </si>
  <si>
    <t xml:space="preserve">PEDREIRO COM ENCARGOS COMPLEMENTARES</t>
  </si>
  <si>
    <t xml:space="preserve">H</t>
  </si>
  <si>
    <t xml:space="preserve">SERVENTE COM ENCARGOS COMPLEMENTARES</t>
  </si>
  <si>
    <t xml:space="preserve">03.01.020</t>
  </si>
  <si>
    <t xml:space="preserve">DEMOLIÇÃO MANUAL DE CONCRETO SIMPLES</t>
  </si>
  <si>
    <t xml:space="preserve">CPOS</t>
  </si>
  <si>
    <t xml:space="preserve">CARGA MANUAL DE ENTULHO EM CAMINHAO BASCULANTE 6 M3</t>
  </si>
  <si>
    <t xml:space="preserve">CAMINHÃO BASCULANTE 6 M3, PESO BRUTO TOTAL 16.000 KG, CARGA ÚTIL MÁXIMA 13.071 KG, DISTÂNCIA ENTRE EIXOS 4,80 M, POTÊNCIA 230 CV INCLUSIVE CAÇAMBA METÁLICA - CHI DIURNO. AF_06/2014</t>
  </si>
  <si>
    <t xml:space="preserve">CHI</t>
  </si>
  <si>
    <t xml:space="preserve">TRANSPORTE COM CAMINHÃO BASCULANTE DE 6 M3, EM VIA URBANA PAVIMENTADA, EM VIA URBANA PAVIMENTADA, DMT ATÉ 30 KM (UNIDADE: M3XKM). AF_01/2018</t>
  </si>
  <si>
    <t xml:space="preserve">M³/KM</t>
  </si>
  <si>
    <t xml:space="preserve">CAMINHÃO BASCULANTE 6 M3 TOCO, PESO BRUTO TOTAL 16.000 KG, CARGA ÚTIL MÁXIMA 11.130 KG, DISTÂNCIA ENTRE EIXOS 5,36 M, POTÊNCIA 185 CV, INCLUSIVE CAÇAMBA METÁLICA - CHP DIURNO. AF_06/2014</t>
  </si>
  <si>
    <t xml:space="preserve">CHP</t>
  </si>
  <si>
    <t xml:space="preserve">CAMINHÃO BASCULANTE 6 M3 TOCO, PESO BRUTO TOTAL 16.000 KG, CARGA ÚTIL MÁXIMA 11.130 KG, DISTÂNCIA ENTRE EIXOS 5,36 M, POTÊNCIA 185 CV, INCLUSIVE CAÇAMBA METÁLICA - CHI DIURNO. AF_06/2014</t>
  </si>
  <si>
    <t xml:space="preserve">ESTACA BROCA DE CONCRETO, DIÃMETRO DE 20 CM, PROFUNDIDADE DE ATÉ 3 M, ESCAVAÇÃO MANUAL COM TRADO CONCHA, NÃO ARMADA. AF_03/2018</t>
  </si>
  <si>
    <t xml:space="preserve">M</t>
  </si>
  <si>
    <t xml:space="preserve">AJUDANTE DE ARMADOR COM ENCARGOS COMPLEMENTARES</t>
  </si>
  <si>
    <t xml:space="preserve">H </t>
  </si>
  <si>
    <t xml:space="preserve">por KG</t>
  </si>
  <si>
    <t xml:space="preserve">por M de estaca</t>
  </si>
  <si>
    <t xml:space="preserve">ARMADOR COM ENCARGOS COMPLEMENTARES</t>
  </si>
  <si>
    <t xml:space="preserve">por M³</t>
  </si>
  <si>
    <t xml:space="preserve">OPERADOR DE BETONEIRA ESTACIONÁRIA/MISTURADOR COM ENCARGOS COMPLEMENTARES</t>
  </si>
  <si>
    <t xml:space="preserve">BETONEIRA CAPACIDADE NOMINAL DE 600 L, CAPACIDADE DE MISTURA 360 L, MOTOR ELÉTRICO TRIFÁSICO POTÊNCIA DE 4 CV, SEM CARREGADOR - CHP DIURNO. AF_11/2014</t>
  </si>
  <si>
    <t xml:space="preserve">BETONEIRA CAPACIDADE NOMINAL DE 600 L, CAPACIDADE DE MISTURA 360 L, MOTOR ELÉTRICO TRIFÁSICO POTÊNCIA DE 4 CV, SEM CARREGADOR - CHI DIURNO. AF_11/2014</t>
  </si>
  <si>
    <t xml:space="preserve">ESCAVAÇÃO MANUAL DE VALA PARA VIGA BALDRAME, COM PREVISÃO DE FÔRMA. AF_06/2017</t>
  </si>
  <si>
    <t xml:space="preserve">LASTRO DE VALA COM PREPARO DE FUNDO, LARGURA MENOR QUE 1,5 M, COM CAMADA DE BRITA, LANÇAMENTO MANUAL, EM LOCAL COM NÍVEL BAIXO DE INTERFERÊNCIA. AF_06/2016</t>
  </si>
  <si>
    <t xml:space="preserve">FABRICAÇÃO, MONTAGEM E DESMONTAGEM DE FÔRMA PARA VIGA BALDRAME, EM MADEIRA SERRADA, E=25 MM, 1 UTILIZAÇÃO. AF_06/2017</t>
  </si>
  <si>
    <t xml:space="preserve">M²</t>
  </si>
  <si>
    <t xml:space="preserve">AJUDANTE DE CARPINTEIRO COM ENCARGOS COMPLEMENTARES</t>
  </si>
  <si>
    <t xml:space="preserve">CARPINTEIRO DE FORMAS COM ENCARGOS COMPLEMENTARES</t>
  </si>
  <si>
    <t xml:space="preserve">ARMAÇÃO DE BLOCO, VIGA BALDRAME OU SAPATA UTILIZANDO AÇO CA-50 DE 8 MM - MONTAGEM. AF_06/2017</t>
  </si>
  <si>
    <t xml:space="preserve">KG</t>
  </si>
  <si>
    <t xml:space="preserve">ARMAÇÃO DE BLOCO, VIGA BALDRAME E SAPATA UTILIZANDO AÇO CA-60 DE 5 MM - MONTAGEM. AF_06/2017</t>
  </si>
  <si>
    <t xml:space="preserve">CONCRETO FCK = 20MPA, TRAÇO 1:2,7:3 (CIMENTO/ AREIA MÉDIA/ BRITA 1)  - PREPARO MECÂNICO COM BETONEIRA 400 L. AF_07/2016</t>
  </si>
  <si>
    <t xml:space="preserve">BETONEIRA CAPACIDADE NOMINAL DE 400 L, CAPACIDADE DE MISTURA 280 L, MOTOR ELÉTRICO TRIFÁSICO POTÊNCIA DE 2 CV, SEM CARREGADOR - CHP DIURNO. AF_10/2014</t>
  </si>
  <si>
    <t xml:space="preserve">BETONEIRA CAPACIDADE NOMINAL DE 400 L, CAPACIDADE DE MISTURA 280 L, MOTOR ELÉTRICO TRIFÁSICO POTÊNCIA DE 2 CV, SEM CARREGADOR - CHI DIURNO. AF_10/2014</t>
  </si>
  <si>
    <t xml:space="preserve">LANÇAMENTO COM USO DE BALDES, ADENSAMENTO E ACABAMENTO DE CONCRETO EM ESTRUTURAS. AF_12/2015</t>
  </si>
  <si>
    <t xml:space="preserve">VIBRADOR DE IMERSÃO, DIÂMETRO DE PONTEIRA 45MM, MOTOR ELÉTRICO TRIFÁSICO POTÊNCIA DE 2 CV - CHP DIURNO. AF_06/2015</t>
  </si>
  <si>
    <t xml:space="preserve">VIBRADOR DE IMERSÃO, DIÂMETRO DE PONTEIRA 45MM, MOTOR ELÉTRICO TRIFÁSICO POTÊNCIA DE 2 CV - CHI DIURNO. AF_06/2015</t>
  </si>
  <si>
    <t xml:space="preserve">REATERRO MANUAL APILOADO COM SOQUETE. AF_10/2017</t>
  </si>
  <si>
    <t xml:space="preserve">FABRICAÇÃO DE FÔRMA PARA PILARES E ESTRUTURAS SIMILARES, EM MADEIRA SERRADA, E=25 MM. AF_12/2015</t>
  </si>
  <si>
    <t xml:space="preserve">ARMAÇÃO DE PILAR OU VIGA DE UMA ESTRUTURA CONVENCIONAL DE CONCRETO ARMADO EM UMA EDIFICAÇÃO TÉRREA OU SOBRADO UTILIZANDO AÇO CA-60 DE 5,0 MM - MONTAGEM. AF_12/2015</t>
  </si>
  <si>
    <t xml:space="preserve">ARMAÇÃO DE PILAR OU VIGA DE UMA ESTRUTURA CONVENCIONAL DE CONCRETO ARMADO EM UMA EDIFICAÇÃO TÉRREA OU SOBRADO UTILIZANDO AÇO CA-50 DE 10,0 MM - MONTAGEM. AF_12/2015</t>
  </si>
  <si>
    <t xml:space="preserve">FABRICAÇÃO DE FÔRMA PARA VIGAS, COM MADEIRA SERRADA, E = 25 MM. AF_12/2015</t>
  </si>
  <si>
    <t xml:space="preserve">ARMAÇÃO DE PILAR OU VIGA DE UMA ESTRUTURA CONVENCIONAL DE CONCRETO ARMADO EM UMA EDIFICAÇÃO TÉRREA OU SOBRADO UTILIZANDO AÇO CA-50 DE 8,0 MM - MONTAGEM. AF_12/2015</t>
  </si>
  <si>
    <t xml:space="preserve">ALVENARIA DE VEDAÇÃO DE BLOCOS CERÂMICOS FURADOS NA HORIZONTAL DE 9X19X19CM (ESPESSURA 9CM) DE PAREDES COM ÁREA LÍQUIDA MAIOR OU IGUAL A 6M² SEM VÃOS E ARGAMASSA DE ASSENTAMENTO COM PREPARO MANUAL. AF_06/2014</t>
  </si>
  <si>
    <t xml:space="preserve">ARGAMASSA</t>
  </si>
  <si>
    <t xml:space="preserve">SERVENTE</t>
  </si>
  <si>
    <t xml:space="preserve">M³ por M²</t>
  </si>
  <si>
    <t xml:space="preserve">H por M³</t>
  </si>
  <si>
    <t xml:space="preserve">CHAPISCO APLICADO EM ALVENARIA (SEM PRESENÇA DE VÃOS) E ESTRUTURAS DE CONCRETO DE FACHADA, COM COLHER DE PEDREIRO.  ARGAMASSA TRAÇO 1:3 COM PREPARO MANUAL. AF_06/2014</t>
  </si>
  <si>
    <t xml:space="preserve">17.02.220</t>
  </si>
  <si>
    <t xml:space="preserve">REBOCO</t>
  </si>
  <si>
    <t xml:space="preserve">CPOS </t>
  </si>
  <si>
    <t xml:space="preserve">IMPERMEABILIZAÇÃO DE FLOREIRA OU VIGA BALDRAME COM ARGAMASSA DE CIMENTO E AREIA, COM ADITIVO IMPERMEABILIZANTE, E = 2 CM. AF_06/2018</t>
  </si>
  <si>
    <t xml:space="preserve">CHP por M³</t>
  </si>
  <si>
    <t xml:space="preserve">CHI por M³</t>
  </si>
  <si>
    <t xml:space="preserve">VERGA MOLDADA IN LOCO COM UTILIZAÇÃO DE BLOCOS CANALETA PARA JANELAS COM MAIS DE 1,5 M DE VÃO. AF_03/2016</t>
  </si>
  <si>
    <t xml:space="preserve">M³ por M</t>
  </si>
  <si>
    <t xml:space="preserve">KG por M</t>
  </si>
  <si>
    <t xml:space="preserve">H por KG</t>
  </si>
  <si>
    <t xml:space="preserve">04.09.160</t>
  </si>
  <si>
    <t xml:space="preserve">RETIRADA DE ENTELAMENTO METÁLICO EM GERAL</t>
  </si>
  <si>
    <t xml:space="preserve">m²</t>
  </si>
  <si>
    <t xml:space="preserve">04.09.140</t>
  </si>
  <si>
    <t xml:space="preserve">RETIRADA DE POSTE OU SISTEMA DE SUSTENTAÇÃO PARA ALAMBRADO OU FECHAMENTO</t>
  </si>
  <si>
    <t xml:space="preserve">unid</t>
  </si>
  <si>
    <t xml:space="preserve">MONTAGEM DE ARMADURA LONGITUDINAL DE ESTACAS DE SEÇÃO CIRCULAR, DIÂMETRO = 10,0 MM. </t>
  </si>
  <si>
    <t xml:space="preserve">Kg</t>
  </si>
  <si>
    <t xml:space="preserve">CRONOGRAMA FISICO FINANCEIRO</t>
  </si>
  <si>
    <t xml:space="preserve">VALOR</t>
  </si>
  <si>
    <t xml:space="preserve">PESO (%)</t>
  </si>
  <si>
    <t xml:space="preserve">Mês 1</t>
  </si>
  <si>
    <t xml:space="preserve">TOTAL ACUMULADO</t>
  </si>
  <si>
    <t xml:space="preserve">VALOR (R$)</t>
  </si>
  <si>
    <t xml:space="preserve">1.0</t>
  </si>
  <si>
    <t xml:space="preserve">2.0</t>
  </si>
  <si>
    <t xml:space="preserve">3.0</t>
  </si>
  <si>
    <t xml:space="preserve">4.0</t>
  </si>
  <si>
    <t xml:space="preserve">5.0</t>
  </si>
  <si>
    <t xml:space="preserve">TOTAIS</t>
  </si>
</sst>
</file>

<file path=xl/styles.xml><?xml version="1.0" encoding="utf-8"?>
<styleSheet xmlns="http://schemas.openxmlformats.org/spreadsheetml/2006/main">
  <numFmts count="16">
    <numFmt numFmtId="164" formatCode="General"/>
    <numFmt numFmtId="165" formatCode="0%"/>
    <numFmt numFmtId="166" formatCode="[$R$-416]\ #,##0.00;[RED]\-[$R$-416]\ #,##0.00"/>
    <numFmt numFmtId="167" formatCode="_(* #,##0.00_);_(* \(#,##0.00\);_(* \-??_);_(@_)"/>
    <numFmt numFmtId="168" formatCode="#,##0.00\ ;&quot; (&quot;#,##0.00\);&quot; -&quot;#\ ;@\ "/>
    <numFmt numFmtId="169" formatCode="#,##0.00"/>
    <numFmt numFmtId="170" formatCode="0.00%"/>
    <numFmt numFmtId="171" formatCode="[$-416]MMM/YY"/>
    <numFmt numFmtId="172" formatCode="@"/>
    <numFmt numFmtId="173" formatCode="0.00"/>
    <numFmt numFmtId="174" formatCode="General"/>
    <numFmt numFmtId="175" formatCode="&quot;R$ &quot;#,##0.00"/>
    <numFmt numFmtId="176" formatCode="0.00000"/>
    <numFmt numFmtId="177" formatCode="0.000000"/>
    <numFmt numFmtId="178" formatCode="0.0000000"/>
    <numFmt numFmtId="179" formatCode="_-&quot;R$ &quot;* #,##0.00_-;&quot;-R$ &quot;* #,##0.00_-;_-&quot;R$ &quot;* \-??_-;_-@_-"/>
  </numFmts>
  <fonts count="21">
    <font>
      <sz val="11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1"/>
      <family val="0"/>
      <charset val="1"/>
    </font>
    <font>
      <b val="true"/>
      <i val="true"/>
      <sz val="16"/>
      <color rgb="FF000000"/>
      <name val="Arial"/>
      <family val="2"/>
      <charset val="1"/>
    </font>
    <font>
      <sz val="10"/>
      <name val="Arial"/>
      <family val="2"/>
      <charset val="1"/>
    </font>
    <font>
      <sz val="10"/>
      <color rgb="FF000000"/>
      <name val="Arial"/>
      <family val="2"/>
      <charset val="1"/>
    </font>
    <font>
      <b val="true"/>
      <i val="true"/>
      <u val="single"/>
      <sz val="11"/>
      <color rgb="FF000000"/>
      <name val="Arial"/>
      <family val="2"/>
      <charset val="1"/>
    </font>
    <font>
      <b val="true"/>
      <sz val="14"/>
      <name val="Arial"/>
      <family val="2"/>
      <charset val="1"/>
    </font>
    <font>
      <b val="true"/>
      <sz val="10"/>
      <name val="Arial"/>
      <family val="2"/>
      <charset val="1"/>
    </font>
    <font>
      <b val="true"/>
      <sz val="12"/>
      <name val="Arial"/>
      <family val="2"/>
      <charset val="1"/>
    </font>
    <font>
      <sz val="11"/>
      <name val="Arial"/>
      <family val="2"/>
      <charset val="1"/>
    </font>
    <font>
      <sz val="11"/>
      <color rgb="FF000000"/>
      <name val="Arial"/>
      <family val="0"/>
    </font>
    <font>
      <sz val="11"/>
      <name val="Times New Roman"/>
      <family val="0"/>
    </font>
    <font>
      <sz val="10.5"/>
      <color rgb="FF000000"/>
      <name val="Arial"/>
      <family val="0"/>
    </font>
    <font>
      <sz val="10.5"/>
      <name val="Times New Roman"/>
      <family val="0"/>
    </font>
    <font>
      <b val="true"/>
      <sz val="10"/>
      <color rgb="FF000000"/>
      <name val="Arial"/>
      <family val="2"/>
      <charset val="1"/>
    </font>
    <font>
      <sz val="9"/>
      <name val="Arial"/>
      <family val="2"/>
      <charset val="1"/>
    </font>
    <font>
      <b val="true"/>
      <sz val="14"/>
      <color rgb="FF000000"/>
      <name val="Arial"/>
      <family val="2"/>
      <charset val="1"/>
    </font>
    <font>
      <sz val="11"/>
      <color rgb="FF000000"/>
      <name val="Times New Roman"/>
      <family val="0"/>
    </font>
  </fonts>
  <fills count="7">
    <fill>
      <patternFill patternType="none"/>
    </fill>
    <fill>
      <patternFill patternType="gray125"/>
    </fill>
    <fill>
      <patternFill patternType="solid">
        <fgColor rgb="FFBFBFBF"/>
        <bgColor rgb="FFC0C0C0"/>
      </patternFill>
    </fill>
    <fill>
      <patternFill patternType="solid">
        <fgColor rgb="FFC0C0C0"/>
        <bgColor rgb="FFBFBFBF"/>
      </patternFill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  <fill>
      <patternFill patternType="solid">
        <fgColor rgb="FFD99694"/>
        <bgColor rgb="FFFF99CC"/>
      </patternFill>
    </fill>
  </fills>
  <borders count="6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 style="thin"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dotted"/>
      <top style="thin"/>
      <bottom style="dotted"/>
      <diagonal/>
    </border>
    <border diagonalUp="false" diagonalDown="false">
      <left style="dotted"/>
      <right style="dotted"/>
      <top style="thin"/>
      <bottom style="dotted"/>
      <diagonal/>
    </border>
    <border diagonalUp="false" diagonalDown="false">
      <left style="dotted"/>
      <right style="thin"/>
      <top style="thin"/>
      <bottom style="dotted"/>
      <diagonal/>
    </border>
    <border diagonalUp="false" diagonalDown="false">
      <left style="thin"/>
      <right style="dotted"/>
      <top style="dotted"/>
      <bottom style="dotted"/>
      <diagonal/>
    </border>
    <border diagonalUp="false" diagonalDown="false">
      <left style="dotted"/>
      <right style="dotted"/>
      <top style="dotted"/>
      <bottom style="dotted"/>
      <diagonal/>
    </border>
    <border diagonalUp="false" diagonalDown="false">
      <left style="dotted"/>
      <right style="thin"/>
      <top style="dotted"/>
      <bottom style="dotted"/>
      <diagonal/>
    </border>
    <border diagonalUp="false" diagonalDown="false">
      <left style="dotted"/>
      <right style="dotted"/>
      <top style="dotted"/>
      <bottom/>
      <diagonal/>
    </border>
    <border diagonalUp="false" diagonalDown="false">
      <left style="dotted"/>
      <right style="dotted"/>
      <top/>
      <bottom style="dotted"/>
      <diagonal/>
    </border>
    <border diagonalUp="false" diagonalDown="false">
      <left style="dotted"/>
      <right/>
      <top style="dotted"/>
      <bottom style="dotted"/>
      <diagonal/>
    </border>
    <border diagonalUp="false" diagonalDown="false">
      <left/>
      <right/>
      <top style="dotted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medium"/>
      <right style="thin"/>
      <top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medium"/>
      <top style="thin"/>
      <bottom/>
      <diagonal/>
    </border>
    <border diagonalUp="false" diagonalDown="false">
      <left style="medium"/>
      <right style="medium"/>
      <top style="thin"/>
      <bottom style="dotted"/>
      <diagonal/>
    </border>
    <border diagonalUp="false" diagonalDown="false">
      <left style="thin"/>
      <right style="medium"/>
      <top style="dotted"/>
      <bottom style="dotted"/>
      <diagonal/>
    </border>
    <border diagonalUp="false" diagonalDown="false">
      <left style="medium"/>
      <right style="thin"/>
      <top style="thin"/>
      <bottom style="dotted"/>
      <diagonal/>
    </border>
    <border diagonalUp="false" diagonalDown="false">
      <left style="medium"/>
      <right style="medium"/>
      <top style="dotted"/>
      <bottom/>
      <diagonal/>
    </border>
    <border diagonalUp="false" diagonalDown="false">
      <left style="medium"/>
      <right style="medium"/>
      <top style="dotted"/>
      <bottom style="dotted"/>
      <diagonal/>
    </border>
    <border diagonalUp="false" diagonalDown="false">
      <left style="medium"/>
      <right style="thin"/>
      <top style="dotted"/>
      <bottom/>
      <diagonal/>
    </border>
    <border diagonalUp="false" diagonalDown="false">
      <left style="medium"/>
      <right style="thin"/>
      <top style="dotted"/>
      <bottom style="dotted"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thin"/>
      <right style="medium"/>
      <top style="dotted"/>
      <bottom/>
      <diagonal/>
    </border>
    <border diagonalUp="false" diagonalDown="false">
      <left style="medium"/>
      <right style="thin"/>
      <top/>
      <bottom style="dotted"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/>
      <right/>
      <top style="thin"/>
      <bottom style="medium"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/>
      <right style="medium"/>
      <top style="thin"/>
      <bottom style="medium"/>
      <diagonal/>
    </border>
    <border diagonalUp="false" diagonalDown="false">
      <left/>
      <right/>
      <top style="medium"/>
      <bottom/>
      <diagonal/>
    </border>
  </borders>
  <cellStyleXfs count="3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center" vertical="bottom" textRotation="90" wrapText="false" indent="0" shrinkToFit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6" fontId="8" fillId="0" borderId="0" applyFont="true" applyBorder="false" applyAlignment="true" applyProtection="false">
      <alignment horizontal="general" vertical="bottom" textRotation="0" wrapText="false" indent="0" shrinkToFit="false"/>
    </xf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8" fontId="4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6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23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23" applyFont="false" applyBorder="false" applyAlignment="true" applyProtection="false">
      <alignment horizontal="left" vertical="center" textRotation="0" wrapText="false" indent="0" shrinkToFit="false"/>
      <protection locked="true" hidden="false"/>
    </xf>
    <xf numFmtId="167" fontId="6" fillId="0" borderId="0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6" fillId="0" borderId="0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9" fontId="6" fillId="0" borderId="0" xfId="23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23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23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23" applyFont="fals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23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7" fontId="6" fillId="0" borderId="0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6" fillId="0" borderId="0" xfId="1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6" fillId="0" borderId="0" xfId="23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0" fillId="2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0" fillId="2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0" fillId="2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0" fontId="10" fillId="2" borderId="3" xfId="19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6" fillId="2" borderId="0" xfId="23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0" fillId="2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71" fontId="10" fillId="2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0" fillId="2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9" fontId="10" fillId="2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10" fillId="2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2" fontId="10" fillId="2" borderId="1" xfId="23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0" fillId="2" borderId="1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0" fillId="2" borderId="1" xfId="23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3" borderId="7" xfId="23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3" borderId="8" xfId="23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3" borderId="8" xfId="23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6" fillId="3" borderId="8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0" fillId="3" borderId="8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9" fontId="10" fillId="2" borderId="9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4" borderId="10" xfId="23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4" borderId="11" xfId="23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4" borderId="11" xfId="23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4" borderId="11" xfId="23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6" fillId="4" borderId="11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6" fillId="4" borderId="11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9" fontId="6" fillId="4" borderId="12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6" fillId="0" borderId="10" xfId="23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4" fontId="6" fillId="0" borderId="11" xfId="23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74" fontId="6" fillId="0" borderId="11" xfId="23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74" fontId="6" fillId="0" borderId="11" xfId="23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6" fillId="0" borderId="11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6" fillId="0" borderId="0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9" fontId="6" fillId="0" borderId="12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4" fontId="6" fillId="0" borderId="11" xfId="23" applyFont="false" applyBorder="true" applyAlignment="true" applyProtection="false">
      <alignment horizontal="left" vertical="top" textRotation="0" wrapText="true" indent="0" shrinkToFit="false"/>
      <protection locked="true" hidden="false"/>
    </xf>
    <xf numFmtId="173" fontId="7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4" fontId="6" fillId="0" borderId="11" xfId="23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73" fontId="6" fillId="0" borderId="11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4" fontId="6" fillId="0" borderId="11" xfId="23" applyFont="fals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3" borderId="10" xfId="23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3" borderId="11" xfId="23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3" borderId="11" xfId="23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6" fillId="3" borderId="11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0" fillId="3" borderId="11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9" fontId="10" fillId="2" borderId="12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0" fillId="4" borderId="11" xfId="23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4" borderId="11" xfId="23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4" borderId="11" xfId="23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6" fillId="4" borderId="11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4" fontId="6" fillId="0" borderId="11" xfId="23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5" borderId="10" xfId="23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4" fontId="6" fillId="5" borderId="11" xfId="23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74" fontId="6" fillId="5" borderId="11" xfId="23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74" fontId="6" fillId="5" borderId="11" xfId="23" applyFont="false" applyBorder="true" applyAlignment="true" applyProtection="false">
      <alignment horizontal="left" vertical="center" textRotation="0" wrapText="true" indent="0" shrinkToFit="false"/>
      <protection locked="true" hidden="false"/>
    </xf>
    <xf numFmtId="167" fontId="6" fillId="5" borderId="11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7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9" fontId="6" fillId="5" borderId="12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3" fontId="7" fillId="5" borderId="1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3" fontId="7" fillId="5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4" fontId="6" fillId="0" borderId="11" xfId="23" applyFont="false" applyBorder="true" applyAlignment="true" applyProtection="false">
      <alignment horizontal="left" vertical="bottom" textRotation="0" wrapText="true" indent="0" shrinkToFit="false"/>
      <protection locked="true" hidden="false"/>
    </xf>
    <xf numFmtId="173" fontId="7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3" fontId="7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3" fontId="7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5" borderId="0" xfId="23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73" fontId="7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4" fontId="6" fillId="5" borderId="11" xfId="23" applyFont="false" applyBorder="true" applyAlignment="true" applyProtection="false">
      <alignment horizontal="left" vertical="bottom" textRotation="0" wrapText="true" indent="0" shrinkToFit="false"/>
      <protection locked="true" hidden="false"/>
    </xf>
    <xf numFmtId="173" fontId="7" fillId="5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4" fontId="6" fillId="5" borderId="11" xfId="23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73" fontId="7" fillId="5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3" fontId="7" fillId="5" borderId="1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6" fillId="0" borderId="10" xfId="23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6" fillId="6" borderId="11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6" fillId="5" borderId="11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4" fontId="6" fillId="5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4" fontId="6" fillId="5" borderId="1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4" fontId="6" fillId="5" borderId="1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73" fontId="7" fillId="5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6" fillId="5" borderId="11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7" fontId="11" fillId="0" borderId="15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9" fontId="11" fillId="0" borderId="11" xfId="23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1" fillId="0" borderId="15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1" fillId="0" borderId="0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1" fillId="0" borderId="16" xfId="23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6" fillId="0" borderId="0" xfId="23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0" xfId="23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2" borderId="1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4" fontId="10" fillId="2" borderId="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0" fillId="2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0" fillId="2" borderId="18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4" fontId="10" fillId="2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0" fillId="2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0" fillId="2" borderId="19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4" fontId="10" fillId="2" borderId="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9" fontId="10" fillId="2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4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4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4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18" fillId="5" borderId="1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5" fontId="7" fillId="0" borderId="2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7" fillId="4" borderId="2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4" borderId="2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5" borderId="2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6" fontId="7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5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5" fontId="7" fillId="5" borderId="2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2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2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2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6" fontId="7" fillId="0" borderId="2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5" fontId="7" fillId="0" borderId="2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5" fontId="7" fillId="0" borderId="2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5" borderId="2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5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6" fontId="7" fillId="0" borderId="2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5" fontId="7" fillId="0" borderId="2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6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5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5" fontId="7" fillId="0" borderId="2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2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5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2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2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2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8" fillId="0" borderId="1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2" borderId="2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2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2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7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7" fontId="7" fillId="0" borderId="2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2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7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7" fillId="5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5" fontId="7" fillId="5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5" fontId="7" fillId="5" borderId="2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7" fillId="5" borderId="2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5" fontId="7" fillId="5" borderId="2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5" fontId="7" fillId="5" borderId="2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5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5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5" fontId="7" fillId="5" borderId="2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5" borderId="2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5" borderId="2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5" borderId="2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2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75" fontId="7" fillId="0" borderId="2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2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8" fillId="5" borderId="26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7" fontId="7" fillId="0" borderId="2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6" fillId="5" borderId="0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0" fillId="0" borderId="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75" fontId="0" fillId="0" borderId="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5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18" fillId="0" borderId="26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5" borderId="2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5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5" borderId="2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7" fillId="5" borderId="2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5" fontId="7" fillId="5" borderId="2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4" borderId="3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4" borderId="3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7" fontId="7" fillId="5" borderId="3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5" borderId="3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5" borderId="3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5" borderId="3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8" fillId="5" borderId="34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5" borderId="3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5" borderId="3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5" borderId="3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7" fontId="7" fillId="5" borderId="1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7" fontId="7" fillId="0" borderId="1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5" borderId="3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5" borderId="2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8" fillId="5" borderId="28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7" fontId="7" fillId="5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5" fontId="7" fillId="5" borderId="3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7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5" fontId="7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7" fontId="7" fillId="5" borderId="3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5" fontId="7" fillId="5" borderId="3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5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5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7" fontId="7" fillId="5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5" fontId="7" fillId="5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5" fontId="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9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2" borderId="38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74" fontId="10" fillId="2" borderId="39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0" fillId="2" borderId="4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74" fontId="10" fillId="2" borderId="4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7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2" borderId="4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74" fontId="10" fillId="2" borderId="43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7" fillId="0" borderId="4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2" borderId="4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9" fontId="17" fillId="2" borderId="4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2" borderId="4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7" fillId="4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4" borderId="2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5" borderId="4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4" fontId="6" fillId="5" borderId="4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9" fontId="6" fillId="5" borderId="4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3" fontId="6" fillId="5" borderId="4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9" fontId="6" fillId="5" borderId="3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3" fontId="6" fillId="5" borderId="4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9" fontId="6" fillId="5" borderId="4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5" borderId="5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4" fontId="6" fillId="5" borderId="5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9" fontId="6" fillId="5" borderId="5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3" fontId="6" fillId="5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9" fontId="6" fillId="5" borderId="5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9" fontId="6" fillId="5" borderId="5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4" fontId="6" fillId="5" borderId="5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3" fontId="6" fillId="5" borderId="5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3" fontId="6" fillId="5" borderId="5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4" fontId="6" fillId="5" borderId="5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3" fontId="6" fillId="5" borderId="5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9" fontId="6" fillId="5" borderId="5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5" borderId="5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9" fontId="6" fillId="5" borderId="5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4" borderId="5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4" borderId="5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9" fontId="17" fillId="4" borderId="5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7" fillId="4" borderId="58" xfId="19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9" fontId="17" fillId="4" borderId="5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17" fillId="4" borderId="27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9" fontId="17" fillId="4" borderId="2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17" fillId="4" borderId="60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6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1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20% - Ênfase1 100" xfId="20"/>
    <cellStyle name="60% - Ênfase6 37" xfId="21"/>
    <cellStyle name="Heading1" xfId="22"/>
    <cellStyle name="Normal 2" xfId="23"/>
    <cellStyle name="Normal 3" xfId="24"/>
    <cellStyle name="Porcentagem 2" xfId="25"/>
    <cellStyle name="Result" xfId="26"/>
    <cellStyle name="Result2" xfId="27"/>
    <cellStyle name="Separador de milhares 2" xfId="28"/>
    <cellStyle name="Separador de milhares 4" xfId="29"/>
  </cellStyles>
  <dxfs count="8"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D99694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BFBFB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</xdr:col>
      <xdr:colOff>152640</xdr:colOff>
      <xdr:row>59</xdr:row>
      <xdr:rowOff>0</xdr:rowOff>
    </xdr:from>
    <xdr:to>
      <xdr:col>3</xdr:col>
      <xdr:colOff>1921680</xdr:colOff>
      <xdr:row>64</xdr:row>
      <xdr:rowOff>45360</xdr:rowOff>
    </xdr:to>
    <xdr:sp>
      <xdr:nvSpPr>
        <xdr:cNvPr id="0" name="CustomShape 1"/>
        <xdr:cNvSpPr/>
      </xdr:nvSpPr>
      <xdr:spPr>
        <a:xfrm>
          <a:off x="694080" y="16904880"/>
          <a:ext cx="3103920" cy="9500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>
          <a:noAutofit/>
        </a:bodyPr>
        <a:p>
          <a:pPr algn="ctr">
            <a:lnSpc>
              <a:spcPct val="100000"/>
            </a:lnSpc>
          </a:pPr>
          <a:r>
            <a:rPr b="0" lang="pt-BR" sz="1100" spc="-1" strike="noStrike">
              <a:solidFill>
                <a:srgbClr val="000000"/>
              </a:solidFill>
              <a:latin typeface="Arial"/>
            </a:rPr>
            <a:t>____________________________________</a:t>
          </a:r>
          <a:endParaRPr b="0" lang="pt-BR" sz="11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endParaRPr b="0" lang="pt-BR" sz="11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pt-BR" sz="1050" spc="-1" strike="noStrike">
              <a:solidFill>
                <a:srgbClr val="000000"/>
              </a:solidFill>
              <a:latin typeface="Arial"/>
            </a:rPr>
            <a:t>BRUNO MATOS MILLER</a:t>
          </a:r>
          <a:endParaRPr b="0" lang="pt-BR" sz="105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pt-BR" sz="1050" spc="-1" strike="noStrike">
              <a:solidFill>
                <a:srgbClr val="000000"/>
              </a:solidFill>
              <a:latin typeface="Arial"/>
            </a:rPr>
            <a:t> </a:t>
          </a:r>
          <a:r>
            <a:rPr b="0" lang="pt-BR" sz="1050" spc="-1" strike="noStrike">
              <a:solidFill>
                <a:srgbClr val="000000"/>
              </a:solidFill>
              <a:latin typeface="Arial"/>
            </a:rPr>
            <a:t>Engenheiro Civil</a:t>
          </a:r>
          <a:endParaRPr b="0" lang="pt-BR" sz="105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pt-BR" sz="1050" spc="-1" strike="noStrike">
              <a:solidFill>
                <a:srgbClr val="000000"/>
              </a:solidFill>
              <a:latin typeface="Arial"/>
            </a:rPr>
            <a:t>CREA nº: 5068981750</a:t>
          </a:r>
          <a:endParaRPr b="0" lang="pt-BR" sz="105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endParaRPr b="0" lang="pt-BR" sz="1050" spc="-1" strike="noStrike">
            <a:latin typeface="Times New Roman"/>
          </a:endParaRPr>
        </a:p>
      </xdr:txBody>
    </xdr:sp>
    <xdr:clientData/>
  </xdr:twoCellAnchor>
  <xdr:twoCellAnchor editAs="twoCell">
    <xdr:from>
      <xdr:col>3</xdr:col>
      <xdr:colOff>2695680</xdr:colOff>
      <xdr:row>59</xdr:row>
      <xdr:rowOff>9360</xdr:rowOff>
    </xdr:from>
    <xdr:to>
      <xdr:col>7</xdr:col>
      <xdr:colOff>350280</xdr:colOff>
      <xdr:row>62</xdr:row>
      <xdr:rowOff>160200</xdr:rowOff>
    </xdr:to>
    <xdr:sp>
      <xdr:nvSpPr>
        <xdr:cNvPr id="1" name="CustomShape 1"/>
        <xdr:cNvSpPr/>
      </xdr:nvSpPr>
      <xdr:spPr>
        <a:xfrm>
          <a:off x="4572000" y="16914240"/>
          <a:ext cx="3246480" cy="6937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>
          <a:noAutofit/>
        </a:bodyPr>
        <a:p>
          <a:pPr algn="ctr">
            <a:lnSpc>
              <a:spcPct val="100000"/>
            </a:lnSpc>
          </a:pPr>
          <a:r>
            <a:rPr b="0" lang="pt-BR" sz="1050" spc="-1" strike="noStrike">
              <a:solidFill>
                <a:srgbClr val="000000"/>
              </a:solidFill>
              <a:latin typeface="Arial"/>
            </a:rPr>
            <a:t>________________________________________</a:t>
          </a:r>
          <a:endParaRPr b="0" lang="pt-BR" sz="105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pt-BR" sz="1050" spc="-1" strike="noStrike">
              <a:solidFill>
                <a:srgbClr val="000000"/>
              </a:solidFill>
              <a:latin typeface="Arial"/>
            </a:rPr>
            <a:t>ALEXANDRE J. S. LASILA</a:t>
          </a:r>
          <a:endParaRPr b="0" lang="pt-BR" sz="105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pt-BR" sz="1050" spc="-1" strike="noStrike">
              <a:solidFill>
                <a:srgbClr val="000000"/>
              </a:solidFill>
              <a:latin typeface="Arial"/>
            </a:rPr>
            <a:t>Secretário Adjunto de Obras</a:t>
          </a:r>
          <a:endParaRPr b="0" lang="pt-BR" sz="1050" spc="-1" strike="noStrike">
            <a:latin typeface="Times New Roman"/>
          </a:endParaRPr>
        </a:p>
      </xdr:txBody>
    </xdr:sp>
    <xdr:clientData/>
  </xdr:twoCellAnchor>
  <xdr:twoCellAnchor editAs="twoCell">
    <xdr:from>
      <xdr:col>3</xdr:col>
      <xdr:colOff>782280</xdr:colOff>
      <xdr:row>69</xdr:row>
      <xdr:rowOff>31680</xdr:rowOff>
    </xdr:from>
    <xdr:to>
      <xdr:col>4</xdr:col>
      <xdr:colOff>303840</xdr:colOff>
      <xdr:row>73</xdr:row>
      <xdr:rowOff>38880</xdr:rowOff>
    </xdr:to>
    <xdr:sp>
      <xdr:nvSpPr>
        <xdr:cNvPr id="2" name="CustomShape 1"/>
        <xdr:cNvSpPr/>
      </xdr:nvSpPr>
      <xdr:spPr>
        <a:xfrm>
          <a:off x="2658600" y="18727200"/>
          <a:ext cx="3294720" cy="731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>
          <a:noAutofit/>
        </a:bodyPr>
        <a:p>
          <a:pPr algn="ctr">
            <a:lnSpc>
              <a:spcPct val="100000"/>
            </a:lnSpc>
          </a:pPr>
          <a:r>
            <a:rPr b="0" lang="pt-BR" sz="1050" spc="-1" strike="noStrike">
              <a:solidFill>
                <a:srgbClr val="000000"/>
              </a:solidFill>
              <a:latin typeface="Arial"/>
            </a:rPr>
            <a:t>________________________________________</a:t>
          </a:r>
          <a:endParaRPr b="0" lang="pt-BR" sz="105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pt-BR" sz="1050" spc="-1" strike="noStrike">
              <a:solidFill>
                <a:srgbClr val="000000"/>
              </a:solidFill>
              <a:latin typeface="Arial"/>
            </a:rPr>
            <a:t>SAULO GIAMPIETRO</a:t>
          </a:r>
          <a:endParaRPr b="0" lang="pt-BR" sz="105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pt-BR" sz="1050" spc="-1" strike="noStrike">
              <a:solidFill>
                <a:srgbClr val="000000"/>
              </a:solidFill>
              <a:latin typeface="Arial"/>
            </a:rPr>
            <a:t>Secretário de Obras</a:t>
          </a:r>
          <a:endParaRPr b="0" lang="pt-BR" sz="1050" spc="-1" strike="noStrike">
            <a:latin typeface="Times New Roma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533520</xdr:colOff>
      <xdr:row>186</xdr:row>
      <xdr:rowOff>171720</xdr:rowOff>
    </xdr:from>
    <xdr:to>
      <xdr:col>2</xdr:col>
      <xdr:colOff>2302920</xdr:colOff>
      <xdr:row>192</xdr:row>
      <xdr:rowOff>36000</xdr:rowOff>
    </xdr:to>
    <xdr:sp>
      <xdr:nvSpPr>
        <xdr:cNvPr id="3" name="CustomShape 1"/>
        <xdr:cNvSpPr/>
      </xdr:nvSpPr>
      <xdr:spPr>
        <a:xfrm>
          <a:off x="533520" y="53578080"/>
          <a:ext cx="3307320" cy="9504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>
          <a:noAutofit/>
        </a:bodyPr>
        <a:p>
          <a:pPr algn="ctr">
            <a:lnSpc>
              <a:spcPct val="100000"/>
            </a:lnSpc>
          </a:pPr>
          <a:r>
            <a:rPr b="0" lang="pt-BR" sz="1100" spc="-1" strike="noStrike">
              <a:solidFill>
                <a:srgbClr val="000000"/>
              </a:solidFill>
              <a:latin typeface="Arial"/>
            </a:rPr>
            <a:t>____________________________________</a:t>
          </a:r>
          <a:endParaRPr b="0" lang="pt-BR" sz="11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endParaRPr b="0" lang="pt-BR" sz="11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pt-BR" sz="1050" spc="-1" strike="noStrike">
              <a:solidFill>
                <a:srgbClr val="000000"/>
              </a:solidFill>
              <a:latin typeface="Arial"/>
            </a:rPr>
            <a:t>BRUNO MATOS MILLER</a:t>
          </a:r>
          <a:endParaRPr b="0" lang="pt-BR" sz="105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pt-BR" sz="1050" spc="-1" strike="noStrike">
              <a:solidFill>
                <a:srgbClr val="000000"/>
              </a:solidFill>
              <a:latin typeface="Arial"/>
            </a:rPr>
            <a:t> </a:t>
          </a:r>
          <a:r>
            <a:rPr b="0" lang="pt-BR" sz="1050" spc="-1" strike="noStrike">
              <a:solidFill>
                <a:srgbClr val="000000"/>
              </a:solidFill>
              <a:latin typeface="Arial"/>
            </a:rPr>
            <a:t>Engenheiro Civil</a:t>
          </a:r>
          <a:endParaRPr b="0" lang="pt-BR" sz="105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pt-BR" sz="1050" spc="-1" strike="noStrike">
              <a:solidFill>
                <a:srgbClr val="000000"/>
              </a:solidFill>
              <a:latin typeface="Arial"/>
            </a:rPr>
            <a:t>CREA nº: 5068987150</a:t>
          </a:r>
          <a:endParaRPr b="0" lang="pt-BR" sz="105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endParaRPr b="0" lang="pt-BR" sz="1050" spc="-1" strike="noStrike">
            <a:latin typeface="Times New Roman"/>
          </a:endParaRPr>
        </a:p>
      </xdr:txBody>
    </xdr:sp>
    <xdr:clientData/>
  </xdr:twoCellAnchor>
  <xdr:twoCellAnchor editAs="twoCell">
    <xdr:from>
      <xdr:col>2</xdr:col>
      <xdr:colOff>2695680</xdr:colOff>
      <xdr:row>187</xdr:row>
      <xdr:rowOff>9720</xdr:rowOff>
    </xdr:from>
    <xdr:to>
      <xdr:col>6</xdr:col>
      <xdr:colOff>350280</xdr:colOff>
      <xdr:row>190</xdr:row>
      <xdr:rowOff>179280</xdr:rowOff>
    </xdr:to>
    <xdr:sp>
      <xdr:nvSpPr>
        <xdr:cNvPr id="4" name="CustomShape 1"/>
        <xdr:cNvSpPr/>
      </xdr:nvSpPr>
      <xdr:spPr>
        <a:xfrm>
          <a:off x="4233600" y="53597160"/>
          <a:ext cx="3622680" cy="7124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>
          <a:noAutofit/>
        </a:bodyPr>
        <a:p>
          <a:pPr algn="ctr">
            <a:lnSpc>
              <a:spcPct val="100000"/>
            </a:lnSpc>
          </a:pPr>
          <a:r>
            <a:rPr b="0" lang="pt-BR" sz="1050" spc="-1" strike="noStrike">
              <a:solidFill>
                <a:srgbClr val="000000"/>
              </a:solidFill>
              <a:latin typeface="Arial"/>
            </a:rPr>
            <a:t>________________________________________</a:t>
          </a:r>
          <a:endParaRPr b="0" lang="pt-BR" sz="105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pt-BR" sz="1050" spc="-1" strike="noStrike">
              <a:solidFill>
                <a:srgbClr val="000000"/>
              </a:solidFill>
              <a:latin typeface="Arial"/>
            </a:rPr>
            <a:t>ALEXANDRE J. S. LASILA</a:t>
          </a:r>
          <a:endParaRPr b="0" lang="pt-BR" sz="105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pt-BR" sz="1050" spc="-1" strike="noStrike">
              <a:solidFill>
                <a:srgbClr val="000000"/>
              </a:solidFill>
              <a:latin typeface="Arial"/>
            </a:rPr>
            <a:t>Secretário Adjunto de Obras</a:t>
          </a:r>
          <a:endParaRPr b="0" lang="pt-BR" sz="1050" spc="-1" strike="noStrike">
            <a:latin typeface="Times New Roman"/>
          </a:endParaRPr>
        </a:p>
      </xdr:txBody>
    </xdr:sp>
    <xdr:clientData/>
  </xdr:twoCellAnchor>
  <xdr:twoCellAnchor editAs="twoCell">
    <xdr:from>
      <xdr:col>2</xdr:col>
      <xdr:colOff>1085760</xdr:colOff>
      <xdr:row>196</xdr:row>
      <xdr:rowOff>143280</xdr:rowOff>
    </xdr:from>
    <xdr:to>
      <xdr:col>3</xdr:col>
      <xdr:colOff>607680</xdr:colOff>
      <xdr:row>200</xdr:row>
      <xdr:rowOff>150480</xdr:rowOff>
    </xdr:to>
    <xdr:sp>
      <xdr:nvSpPr>
        <xdr:cNvPr id="5" name="CustomShape 1"/>
        <xdr:cNvSpPr/>
      </xdr:nvSpPr>
      <xdr:spPr>
        <a:xfrm>
          <a:off x="2623680" y="55359360"/>
          <a:ext cx="3188880" cy="731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>
          <a:noAutofit/>
        </a:bodyPr>
        <a:p>
          <a:pPr algn="ctr">
            <a:lnSpc>
              <a:spcPct val="100000"/>
            </a:lnSpc>
          </a:pPr>
          <a:r>
            <a:rPr b="0" lang="pt-BR" sz="1050" spc="-1" strike="noStrike">
              <a:solidFill>
                <a:srgbClr val="000000"/>
              </a:solidFill>
              <a:latin typeface="Arial"/>
            </a:rPr>
            <a:t>_______________________________________</a:t>
          </a:r>
          <a:endParaRPr b="0" lang="pt-BR" sz="105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pt-BR" sz="1050" spc="-1" strike="noStrike">
              <a:solidFill>
                <a:srgbClr val="000000"/>
              </a:solidFill>
              <a:latin typeface="Arial"/>
            </a:rPr>
            <a:t>SAULO GIAMPIETRO</a:t>
          </a:r>
          <a:endParaRPr b="0" lang="pt-BR" sz="105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pt-BR" sz="1050" spc="-1" strike="noStrike">
              <a:solidFill>
                <a:srgbClr val="000000"/>
              </a:solidFill>
              <a:latin typeface="Arial"/>
            </a:rPr>
            <a:t>Secretário de Obras</a:t>
          </a:r>
          <a:endParaRPr b="0" lang="pt-BR" sz="1050" spc="-1" strike="noStrike">
            <a:latin typeface="Times New Roman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169200</xdr:colOff>
      <xdr:row>21</xdr:row>
      <xdr:rowOff>0</xdr:rowOff>
    </xdr:from>
    <xdr:to>
      <xdr:col>2</xdr:col>
      <xdr:colOff>592560</xdr:colOff>
      <xdr:row>26</xdr:row>
      <xdr:rowOff>45360</xdr:rowOff>
    </xdr:to>
    <xdr:sp>
      <xdr:nvSpPr>
        <xdr:cNvPr id="6" name="CustomShape 1"/>
        <xdr:cNvSpPr/>
      </xdr:nvSpPr>
      <xdr:spPr>
        <a:xfrm>
          <a:off x="169200" y="3876480"/>
          <a:ext cx="3072240" cy="9504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>
          <a:noAutofit/>
        </a:bodyPr>
        <a:p>
          <a:pPr algn="ctr">
            <a:lnSpc>
              <a:spcPct val="100000"/>
            </a:lnSpc>
          </a:pPr>
          <a:r>
            <a:rPr b="0" lang="pt-BR" sz="1100" spc="-1" strike="noStrike">
              <a:solidFill>
                <a:srgbClr val="000000"/>
              </a:solidFill>
              <a:latin typeface="Arial"/>
            </a:rPr>
            <a:t>____________________________________</a:t>
          </a:r>
          <a:endParaRPr b="0" lang="pt-BR" sz="11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pt-BR" sz="1100" spc="-1" strike="noStrike">
              <a:solidFill>
                <a:srgbClr val="000000"/>
              </a:solidFill>
              <a:latin typeface="Times New Roman"/>
            </a:rPr>
            <a:t>BRUNO MATOS MILLER </a:t>
          </a:r>
          <a:endParaRPr b="0" lang="pt-BR" sz="11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pt-BR" sz="1050" spc="-1" strike="noStrike">
              <a:solidFill>
                <a:srgbClr val="000000"/>
              </a:solidFill>
              <a:latin typeface="Arial"/>
            </a:rPr>
            <a:t> </a:t>
          </a:r>
          <a:r>
            <a:rPr b="0" lang="pt-BR" sz="1050" spc="-1" strike="noStrike">
              <a:solidFill>
                <a:srgbClr val="000000"/>
              </a:solidFill>
              <a:latin typeface="Arial"/>
            </a:rPr>
            <a:t>Engenheiro Civil</a:t>
          </a:r>
          <a:endParaRPr b="0" lang="pt-BR" sz="105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pt-BR" sz="1050" spc="-1" strike="noStrike">
              <a:solidFill>
                <a:srgbClr val="000000"/>
              </a:solidFill>
              <a:latin typeface="Arial"/>
            </a:rPr>
            <a:t>CREA nº: 5068981750</a:t>
          </a:r>
          <a:endParaRPr b="0" lang="pt-BR" sz="105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endParaRPr b="0" lang="pt-BR" sz="1050" spc="-1" strike="noStrike">
            <a:latin typeface="Times New Roman"/>
          </a:endParaRPr>
        </a:p>
      </xdr:txBody>
    </xdr:sp>
    <xdr:clientData/>
  </xdr:twoCellAnchor>
  <xdr:twoCellAnchor editAs="twoCell">
    <xdr:from>
      <xdr:col>3</xdr:col>
      <xdr:colOff>486720</xdr:colOff>
      <xdr:row>21</xdr:row>
      <xdr:rowOff>9360</xdr:rowOff>
    </xdr:from>
    <xdr:to>
      <xdr:col>7</xdr:col>
      <xdr:colOff>516240</xdr:colOff>
      <xdr:row>24</xdr:row>
      <xdr:rowOff>178920</xdr:rowOff>
    </xdr:to>
    <xdr:sp>
      <xdr:nvSpPr>
        <xdr:cNvPr id="7" name="CustomShape 1"/>
        <xdr:cNvSpPr/>
      </xdr:nvSpPr>
      <xdr:spPr>
        <a:xfrm>
          <a:off x="4181040" y="3885840"/>
          <a:ext cx="3300480" cy="7124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>
          <a:noAutofit/>
        </a:bodyPr>
        <a:p>
          <a:pPr algn="ctr">
            <a:lnSpc>
              <a:spcPct val="100000"/>
            </a:lnSpc>
          </a:pPr>
          <a:r>
            <a:rPr b="0" lang="pt-BR" sz="1050" spc="-1" strike="noStrike">
              <a:solidFill>
                <a:srgbClr val="000000"/>
              </a:solidFill>
              <a:latin typeface="Arial"/>
            </a:rPr>
            <a:t>________________________________________</a:t>
          </a:r>
          <a:endParaRPr b="0" lang="pt-BR" sz="105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pt-BR" sz="1050" spc="-1" strike="noStrike">
              <a:solidFill>
                <a:srgbClr val="000000"/>
              </a:solidFill>
              <a:latin typeface="Arial"/>
            </a:rPr>
            <a:t>ALEXANDRE J. S. LASILA</a:t>
          </a:r>
          <a:endParaRPr b="0" lang="pt-BR" sz="105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pt-BR" sz="1050" spc="-1" strike="noStrike">
              <a:solidFill>
                <a:srgbClr val="000000"/>
              </a:solidFill>
              <a:latin typeface="Arial"/>
            </a:rPr>
            <a:t>Secretário Adjunto de Obras</a:t>
          </a:r>
          <a:endParaRPr b="0" lang="pt-BR" sz="1050" spc="-1" strike="noStrike">
            <a:latin typeface="Times New Roman"/>
          </a:endParaRPr>
        </a:p>
      </xdr:txBody>
    </xdr:sp>
    <xdr:clientData/>
  </xdr:twoCellAnchor>
  <xdr:twoCellAnchor editAs="twoCell">
    <xdr:from>
      <xdr:col>1</xdr:col>
      <xdr:colOff>1234080</xdr:colOff>
      <xdr:row>27</xdr:row>
      <xdr:rowOff>136440</xdr:rowOff>
    </xdr:from>
    <xdr:to>
      <xdr:col>6</xdr:col>
      <xdr:colOff>389520</xdr:colOff>
      <xdr:row>31</xdr:row>
      <xdr:rowOff>143640</xdr:rowOff>
    </xdr:to>
    <xdr:sp>
      <xdr:nvSpPr>
        <xdr:cNvPr id="8" name="CustomShape 1"/>
        <xdr:cNvSpPr/>
      </xdr:nvSpPr>
      <xdr:spPr>
        <a:xfrm>
          <a:off x="1668960" y="5098680"/>
          <a:ext cx="4669560" cy="731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>
          <a:noAutofit/>
        </a:bodyPr>
        <a:p>
          <a:pPr algn="ctr">
            <a:lnSpc>
              <a:spcPct val="100000"/>
            </a:lnSpc>
          </a:pPr>
          <a:r>
            <a:rPr b="0" lang="pt-BR" sz="1050" spc="-1" strike="noStrike">
              <a:solidFill>
                <a:srgbClr val="000000"/>
              </a:solidFill>
              <a:latin typeface="Arial"/>
            </a:rPr>
            <a:t>________________________________________</a:t>
          </a:r>
          <a:endParaRPr b="0" lang="pt-BR" sz="105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pt-BR" sz="1050" spc="-1" strike="noStrike">
              <a:solidFill>
                <a:srgbClr val="000000"/>
              </a:solidFill>
              <a:latin typeface="Arial"/>
            </a:rPr>
            <a:t>SAULO GIAMPIETRO</a:t>
          </a:r>
          <a:endParaRPr b="0" lang="pt-BR" sz="105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pt-BR" sz="1050" spc="-1" strike="noStrike">
              <a:solidFill>
                <a:srgbClr val="000000"/>
              </a:solidFill>
              <a:latin typeface="Arial"/>
            </a:rPr>
            <a:t>Secretário de Obras</a:t>
          </a:r>
          <a:endParaRPr b="0" lang="pt-BR" sz="1050" spc="-1" strike="noStrike">
            <a:latin typeface="Times New Roman"/>
          </a:endParaRPr>
        </a:p>
      </xdr:txBody>
    </xdr:sp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2:Q107"/>
  <sheetViews>
    <sheetView showFormulas="false" showGridLines="true" showRowColHeaders="true" showZeros="true" rightToLeft="false" tabSelected="true" showOutlineSymbols="true" defaultGridColor="true" view="pageBreakPreview" topLeftCell="A10" colorId="64" zoomScale="100" zoomScaleNormal="75" zoomScalePageLayoutView="100" workbookViewId="0">
      <selection pane="topLeft" activeCell="H52" activeCellId="0" sqref="H52"/>
    </sheetView>
  </sheetViews>
  <sheetFormatPr defaultRowHeight="14.25" zeroHeight="false" outlineLevelRow="0" outlineLevelCol="0"/>
  <cols>
    <col collapsed="false" customWidth="true" hidden="false" outlineLevel="0" max="1" min="1" style="1" width="7"/>
    <col collapsed="false" customWidth="true" hidden="false" outlineLevel="0" max="2" min="2" style="1" width="9.12"/>
    <col collapsed="false" customWidth="true" hidden="false" outlineLevel="0" max="3" min="3" style="1" width="8.12"/>
    <col collapsed="false" customWidth="true" hidden="false" outlineLevel="0" max="4" min="4" style="2" width="48.75"/>
    <col collapsed="false" customWidth="true" hidden="false" outlineLevel="0" max="5" min="5" style="1" width="7.25"/>
    <col collapsed="false" customWidth="true" hidden="false" outlineLevel="0" max="6" min="6" style="3" width="5.37"/>
    <col collapsed="false" customWidth="true" hidden="false" outlineLevel="0" max="7" min="7" style="4" width="10.87"/>
    <col collapsed="false" customWidth="true" hidden="false" outlineLevel="0" max="8" min="8" style="5" width="13.13"/>
    <col collapsed="false" customWidth="true" hidden="false" outlineLevel="0" max="956" min="9" style="6" width="9"/>
    <col collapsed="false" customWidth="true" hidden="false" outlineLevel="0" max="1025" min="957" style="0" width="8.6"/>
  </cols>
  <sheetData>
    <row r="2" customFormat="false" ht="12.75" hidden="false" customHeight="true" outlineLevel="0" collapsed="false">
      <c r="A2" s="7" t="s">
        <v>0</v>
      </c>
      <c r="B2" s="7"/>
      <c r="C2" s="7"/>
      <c r="D2" s="7"/>
      <c r="E2" s="7"/>
      <c r="F2" s="7"/>
      <c r="G2" s="7"/>
      <c r="H2" s="7"/>
    </row>
    <row r="3" customFormat="false" ht="12.75" hidden="false" customHeight="true" outlineLevel="0" collapsed="false">
      <c r="A3" s="7"/>
      <c r="B3" s="7"/>
      <c r="C3" s="7"/>
      <c r="D3" s="7"/>
      <c r="E3" s="7"/>
      <c r="F3" s="7"/>
      <c r="G3" s="7"/>
      <c r="H3" s="7"/>
    </row>
    <row r="4" customFormat="false" ht="12.75" hidden="false" customHeight="true" outlineLevel="0" collapsed="false">
      <c r="A4" s="7"/>
      <c r="B4" s="7"/>
      <c r="C4" s="7"/>
      <c r="D4" s="7"/>
      <c r="E4" s="7"/>
      <c r="F4" s="7"/>
      <c r="G4" s="7"/>
      <c r="H4" s="7"/>
    </row>
    <row r="5" customFormat="false" ht="12.75" hidden="false" customHeight="true" outlineLevel="0" collapsed="false">
      <c r="A5" s="7"/>
      <c r="B5" s="7"/>
      <c r="C5" s="7"/>
      <c r="D5" s="7"/>
      <c r="E5" s="7"/>
      <c r="F5" s="7"/>
      <c r="G5" s="7"/>
      <c r="H5" s="7"/>
    </row>
    <row r="6" customFormat="false" ht="14.25" hidden="false" customHeight="true" outlineLevel="0" collapsed="false">
      <c r="A6" s="8"/>
      <c r="B6" s="8"/>
      <c r="C6" s="8"/>
      <c r="D6" s="9"/>
      <c r="E6" s="10"/>
      <c r="F6" s="11"/>
      <c r="G6" s="12"/>
      <c r="H6" s="13"/>
    </row>
    <row r="7" s="18" customFormat="true" ht="14.25" hidden="false" customHeight="true" outlineLevel="0" collapsed="false">
      <c r="A7" s="14" t="s">
        <v>1</v>
      </c>
      <c r="B7" s="14"/>
      <c r="C7" s="15" t="s">
        <v>2</v>
      </c>
      <c r="D7" s="15"/>
      <c r="E7" s="15"/>
      <c r="F7" s="15"/>
      <c r="G7" s="16" t="s">
        <v>3</v>
      </c>
      <c r="H7" s="17" t="n">
        <v>0.2</v>
      </c>
      <c r="I7" s="6"/>
      <c r="J7" s="6"/>
      <c r="K7" s="6"/>
      <c r="L7" s="6"/>
      <c r="M7" s="6"/>
      <c r="N7" s="6"/>
      <c r="O7" s="6"/>
      <c r="P7" s="6"/>
      <c r="Q7" s="6"/>
    </row>
    <row r="8" s="18" customFormat="true" ht="15" hidden="false" customHeight="true" outlineLevel="0" collapsed="false">
      <c r="A8" s="14" t="s">
        <v>4</v>
      </c>
      <c r="B8" s="14"/>
      <c r="C8" s="15" t="s">
        <v>5</v>
      </c>
      <c r="D8" s="15"/>
      <c r="E8" s="15"/>
      <c r="F8" s="15"/>
      <c r="G8" s="19" t="s">
        <v>6</v>
      </c>
      <c r="H8" s="20" t="n">
        <v>44166</v>
      </c>
      <c r="I8" s="6"/>
      <c r="J8" s="6"/>
      <c r="K8" s="6"/>
      <c r="L8" s="6"/>
      <c r="M8" s="6"/>
      <c r="N8" s="6"/>
      <c r="O8" s="6"/>
      <c r="P8" s="6"/>
      <c r="Q8" s="6"/>
    </row>
    <row r="9" s="18" customFormat="true" ht="14.25" hidden="false" customHeight="true" outlineLevel="0" collapsed="false">
      <c r="A9" s="14" t="s">
        <v>7</v>
      </c>
      <c r="B9" s="14"/>
      <c r="C9" s="21" t="s">
        <v>8</v>
      </c>
      <c r="D9" s="21"/>
      <c r="E9" s="21"/>
      <c r="F9" s="21"/>
      <c r="G9" s="22"/>
      <c r="H9" s="23"/>
      <c r="I9" s="6"/>
      <c r="J9" s="6"/>
      <c r="K9" s="6"/>
      <c r="L9" s="6"/>
      <c r="M9" s="6"/>
      <c r="N9" s="6"/>
      <c r="O9" s="6"/>
      <c r="P9" s="6"/>
      <c r="Q9" s="6"/>
    </row>
    <row r="11" s="18" customFormat="true" ht="29.1" hidden="false" customHeight="true" outlineLevel="0" collapsed="false">
      <c r="A11" s="24" t="s">
        <v>9</v>
      </c>
      <c r="B11" s="24" t="s">
        <v>10</v>
      </c>
      <c r="C11" s="24" t="s">
        <v>11</v>
      </c>
      <c r="D11" s="24" t="s">
        <v>12</v>
      </c>
      <c r="E11" s="25" t="s">
        <v>13</v>
      </c>
      <c r="F11" s="24" t="s">
        <v>14</v>
      </c>
      <c r="G11" s="26" t="s">
        <v>15</v>
      </c>
      <c r="H11" s="26" t="s">
        <v>16</v>
      </c>
      <c r="I11" s="6"/>
      <c r="J11" s="6"/>
      <c r="K11" s="6"/>
      <c r="L11" s="6"/>
      <c r="M11" s="6"/>
      <c r="N11" s="6"/>
      <c r="O11" s="6"/>
      <c r="P11" s="6"/>
      <c r="Q11" s="6"/>
    </row>
    <row r="12" s="18" customFormat="true" ht="12.75" hidden="false" customHeight="false" outlineLevel="0" collapsed="false">
      <c r="A12" s="27" t="n">
        <v>1</v>
      </c>
      <c r="B12" s="28"/>
      <c r="C12" s="28"/>
      <c r="D12" s="29" t="s">
        <v>17</v>
      </c>
      <c r="E12" s="30"/>
      <c r="F12" s="28"/>
      <c r="G12" s="31"/>
      <c r="H12" s="32" t="n">
        <f aca="false">SUBTOTAL(9,H13:H17)</f>
        <v>897.578</v>
      </c>
      <c r="I12" s="6"/>
      <c r="J12" s="6"/>
      <c r="K12" s="6"/>
      <c r="L12" s="6"/>
      <c r="M12" s="6"/>
      <c r="N12" s="6"/>
      <c r="O12" s="6"/>
      <c r="P12" s="6"/>
      <c r="Q12" s="6"/>
    </row>
    <row r="13" customFormat="false" ht="14.25" hidden="false" customHeight="false" outlineLevel="0" collapsed="false">
      <c r="A13" s="33" t="s">
        <v>18</v>
      </c>
      <c r="B13" s="34"/>
      <c r="C13" s="35"/>
      <c r="D13" s="36" t="s">
        <v>19</v>
      </c>
      <c r="E13" s="37"/>
      <c r="F13" s="34"/>
      <c r="G13" s="38"/>
      <c r="H13" s="39"/>
    </row>
    <row r="14" customFormat="false" ht="25.5" hidden="false" customHeight="false" outlineLevel="0" collapsed="false">
      <c r="A14" s="40" t="s">
        <v>20</v>
      </c>
      <c r="B14" s="41" t="n">
        <f aca="false">Composições!A11</f>
        <v>97624</v>
      </c>
      <c r="C14" s="42" t="str">
        <f aca="false">Composições!E11</f>
        <v>SINAPI</v>
      </c>
      <c r="D14" s="43" t="str">
        <f aca="false">Composições!C11</f>
        <v>DEMOLIÇÃO DE ALVENARIA DE TIJOLO MACIÇO, DE FORMA MANUAL, SEM REAPROVEITAMENTO. AF_12/2017</v>
      </c>
      <c r="E14" s="44" t="n">
        <f aca="false">3*2*0.15</f>
        <v>0.9</v>
      </c>
      <c r="F14" s="41" t="str">
        <f aca="false">Composições!D11</f>
        <v>M³</v>
      </c>
      <c r="G14" s="45" t="n">
        <f aca="false">Composições!G11</f>
        <v>88.11</v>
      </c>
      <c r="H14" s="46" t="n">
        <f aca="false">E14*G14</f>
        <v>79.299</v>
      </c>
    </row>
    <row r="15" s="18" customFormat="true" ht="24.75" hidden="false" customHeight="true" outlineLevel="0" collapsed="false">
      <c r="A15" s="40" t="s">
        <v>21</v>
      </c>
      <c r="B15" s="41" t="str">
        <f aca="false">Composições!A172</f>
        <v>04.09.140</v>
      </c>
      <c r="C15" s="41" t="str">
        <f aca="false">Composições!E172</f>
        <v>CPOS</v>
      </c>
      <c r="D15" s="47" t="str">
        <f aca="false">Composições!C172</f>
        <v>RETIRADA DE POSTE OU SISTEMA DE SUSTENTAÇÃO PARA ALAMBRADO OU FECHAMENTO</v>
      </c>
      <c r="E15" s="44" t="n">
        <v>19</v>
      </c>
      <c r="F15" s="41" t="str">
        <f aca="false">Composições!D172</f>
        <v>unid</v>
      </c>
      <c r="G15" s="48" t="n">
        <f aca="false">Composições!G172</f>
        <v>23.52</v>
      </c>
      <c r="H15" s="46" t="n">
        <f aca="false">E15*G15</f>
        <v>446.88</v>
      </c>
      <c r="I15" s="6"/>
      <c r="J15" s="6"/>
      <c r="K15" s="6"/>
      <c r="L15" s="6"/>
      <c r="M15" s="6"/>
      <c r="N15" s="6"/>
      <c r="O15" s="6"/>
      <c r="P15" s="6"/>
      <c r="Q15" s="6"/>
    </row>
    <row r="16" s="18" customFormat="true" ht="24.75" hidden="false" customHeight="true" outlineLevel="0" collapsed="false">
      <c r="A16" s="40" t="s">
        <v>22</v>
      </c>
      <c r="B16" s="41" t="str">
        <f aca="false">Composições!A166</f>
        <v>04.09.160</v>
      </c>
      <c r="C16" s="41" t="str">
        <f aca="false">Composições!E166</f>
        <v>CPOS</v>
      </c>
      <c r="D16" s="49" t="str">
        <f aca="false">Composições!C166</f>
        <v>RETIRADA DE ENTELAMENTO METÁLICO EM GERAL</v>
      </c>
      <c r="E16" s="44" t="n">
        <f aca="false">1.6*(22.6+22.2)</f>
        <v>71.68</v>
      </c>
      <c r="F16" s="41" t="str">
        <f aca="false">Composições!D166</f>
        <v>m²</v>
      </c>
      <c r="G16" s="50" t="n">
        <f aca="false">Composições!G166</f>
        <v>3.78</v>
      </c>
      <c r="H16" s="46" t="n">
        <f aca="false">E16*G16</f>
        <v>270.9504</v>
      </c>
      <c r="I16" s="6"/>
      <c r="J16" s="6"/>
      <c r="K16" s="6"/>
      <c r="L16" s="6"/>
      <c r="M16" s="6"/>
      <c r="N16" s="6"/>
      <c r="O16" s="6"/>
      <c r="P16" s="6"/>
      <c r="Q16" s="6"/>
    </row>
    <row r="17" s="18" customFormat="true" ht="25.5" hidden="false" customHeight="false" outlineLevel="0" collapsed="false">
      <c r="A17" s="40" t="s">
        <v>23</v>
      </c>
      <c r="B17" s="41" t="n">
        <f aca="false">Composições!A22</f>
        <v>72897</v>
      </c>
      <c r="C17" s="42" t="str">
        <f aca="false">Composições!E22</f>
        <v>SINAPI</v>
      </c>
      <c r="D17" s="51" t="str">
        <f aca="false">Composições!C22</f>
        <v>CARGA MANUAL DE ENTULHO EM CAMINHAO BASCULANTE 6 M3</v>
      </c>
      <c r="E17" s="44" t="n">
        <f aca="false">E14+(E20*3.14*0.2*0.2/4)+E24-E31</f>
        <v>4.396</v>
      </c>
      <c r="F17" s="41" t="str">
        <f aca="false">Composições!D22</f>
        <v>M³</v>
      </c>
      <c r="G17" s="50" t="n">
        <f aca="false">Composições!G22</f>
        <v>22.85</v>
      </c>
      <c r="H17" s="46" t="n">
        <f aca="false">E17*G17</f>
        <v>100.4486</v>
      </c>
      <c r="I17" s="6"/>
      <c r="J17" s="6"/>
      <c r="K17" s="6"/>
      <c r="L17" s="6"/>
      <c r="M17" s="6"/>
      <c r="N17" s="6"/>
      <c r="O17" s="6"/>
      <c r="P17" s="6"/>
      <c r="Q17" s="6"/>
    </row>
    <row r="18" s="18" customFormat="true" ht="12.75" hidden="false" customHeight="false" outlineLevel="0" collapsed="false">
      <c r="A18" s="52" t="n">
        <v>2</v>
      </c>
      <c r="B18" s="53"/>
      <c r="C18" s="53"/>
      <c r="D18" s="54" t="s">
        <v>24</v>
      </c>
      <c r="E18" s="55"/>
      <c r="F18" s="53"/>
      <c r="G18" s="56"/>
      <c r="H18" s="57" t="n">
        <f aca="false">SUM(H20:H31)</f>
        <v>3622.868624</v>
      </c>
      <c r="I18" s="6"/>
      <c r="J18" s="6"/>
      <c r="K18" s="6"/>
      <c r="L18" s="6"/>
      <c r="M18" s="6"/>
      <c r="N18" s="6"/>
      <c r="O18" s="6"/>
      <c r="P18" s="6"/>
      <c r="Q18" s="6"/>
    </row>
    <row r="19" customFormat="false" ht="14.25" hidden="false" customHeight="false" outlineLevel="0" collapsed="false">
      <c r="A19" s="33" t="s">
        <v>25</v>
      </c>
      <c r="B19" s="58"/>
      <c r="C19" s="59"/>
      <c r="D19" s="60" t="s">
        <v>26</v>
      </c>
      <c r="E19" s="37"/>
      <c r="F19" s="34"/>
      <c r="G19" s="61"/>
      <c r="H19" s="39"/>
    </row>
    <row r="20" customFormat="false" ht="38.25" hidden="false" customHeight="false" outlineLevel="0" collapsed="false">
      <c r="A20" s="40" t="s">
        <v>27</v>
      </c>
      <c r="B20" s="41" t="n">
        <f aca="false">Composições!A34</f>
        <v>98228</v>
      </c>
      <c r="C20" s="42" t="str">
        <f aca="false">Composições!E34</f>
        <v>SINAPI</v>
      </c>
      <c r="D20" s="62" t="str">
        <f aca="false">Composições!C34</f>
        <v>ESTACA BROCA DE CONCRETO, DIÃMETRO DE 20 CM, PROFUNDIDADE DE ATÉ 3 M, ESCAVAÇÃO MANUAL COM TRADO CONCHA, NÃO ARMADA. AF_03/2018</v>
      </c>
      <c r="E20" s="44" t="n">
        <f aca="false">16*2.5</f>
        <v>40</v>
      </c>
      <c r="F20" s="41" t="str">
        <f aca="false">Composições!D34</f>
        <v>M</v>
      </c>
      <c r="G20" s="50" t="n">
        <f aca="false">Composições!G34</f>
        <v>31.4</v>
      </c>
      <c r="H20" s="46" t="n">
        <f aca="false">E20*G20</f>
        <v>1256</v>
      </c>
    </row>
    <row r="21" customFormat="false" ht="25.5" hidden="false" customHeight="false" outlineLevel="0" collapsed="false">
      <c r="A21" s="40" t="s">
        <v>28</v>
      </c>
      <c r="B21" s="41" t="n">
        <f aca="false">Composições!A177</f>
        <v>95577</v>
      </c>
      <c r="C21" s="42" t="str">
        <f aca="false">Composições!E177</f>
        <v>SINAPI</v>
      </c>
      <c r="D21" s="62" t="str">
        <f aca="false">Composições!C177</f>
        <v>MONTAGEM DE ARMADURA LONGITUDINAL DE ESTACAS DE SEÇÃO CIRCULAR, DIÂMETRO = 10,0 MM.</v>
      </c>
      <c r="E21" s="44" t="n">
        <v>78</v>
      </c>
      <c r="F21" s="41" t="str">
        <f aca="false">Composições!D177</f>
        <v>Kg</v>
      </c>
      <c r="G21" s="50" t="n">
        <f aca="false">Composições!G177</f>
        <v>1.62</v>
      </c>
      <c r="H21" s="46" t="n">
        <f aca="false">G21*E21</f>
        <v>126.36</v>
      </c>
    </row>
    <row r="22" customFormat="false" ht="14.25" hidden="false" customHeight="false" outlineLevel="0" collapsed="false">
      <c r="A22" s="40"/>
      <c r="B22" s="41"/>
      <c r="C22" s="42"/>
      <c r="D22" s="62"/>
      <c r="E22" s="44"/>
      <c r="F22" s="41"/>
      <c r="G22" s="50"/>
      <c r="H22" s="46"/>
    </row>
    <row r="23" customFormat="false" ht="14.25" hidden="false" customHeight="false" outlineLevel="0" collapsed="false">
      <c r="A23" s="33" t="s">
        <v>29</v>
      </c>
      <c r="B23" s="34"/>
      <c r="C23" s="35"/>
      <c r="D23" s="60" t="s">
        <v>30</v>
      </c>
      <c r="E23" s="37"/>
      <c r="F23" s="34"/>
      <c r="G23" s="61"/>
      <c r="H23" s="39"/>
    </row>
    <row r="24" customFormat="false" ht="25.5" hidden="false" customHeight="false" outlineLevel="0" collapsed="false">
      <c r="A24" s="63" t="s">
        <v>31</v>
      </c>
      <c r="B24" s="64" t="n">
        <f aca="false">Composições!A46</f>
        <v>96527</v>
      </c>
      <c r="C24" s="65" t="str">
        <f aca="false">Composições!E46</f>
        <v>SINAPI</v>
      </c>
      <c r="D24" s="66" t="str">
        <f aca="false">Composições!C46</f>
        <v>ESCAVAÇÃO MANUAL DE VALA PARA VIGA BALDRAME, COM PREVISÃO DE FÔRMA. AF_06/2017</v>
      </c>
      <c r="E24" s="67" t="n">
        <f aca="false">(22.6+22.2)*0.25*0.25</f>
        <v>2.8</v>
      </c>
      <c r="F24" s="64" t="str">
        <f aca="false">Composições!D46</f>
        <v>M³</v>
      </c>
      <c r="G24" s="68" t="n">
        <f aca="false">Composições!G46</f>
        <v>106.08</v>
      </c>
      <c r="H24" s="69" t="n">
        <f aca="false">E24*G24</f>
        <v>297.024</v>
      </c>
    </row>
    <row r="25" customFormat="false" ht="51" hidden="false" customHeight="false" outlineLevel="0" collapsed="false">
      <c r="A25" s="63" t="s">
        <v>32</v>
      </c>
      <c r="B25" s="64" t="n">
        <f aca="false">Composições!A52</f>
        <v>94103</v>
      </c>
      <c r="C25" s="65" t="str">
        <f aca="false">Composições!E52</f>
        <v>SINAPI</v>
      </c>
      <c r="D25" s="66" t="str">
        <f aca="false">Composições!C52</f>
        <v>LASTRO DE VALA COM PREPARO DE FUNDO, LARGURA MENOR QUE 1,5 M, COM CAMADA DE BRITA, LANÇAMENTO MANUAL, EM LOCAL COM NÍVEL BAIXO DE INTERFERÊNCIA. AF_06/2016</v>
      </c>
      <c r="E25" s="67" t="n">
        <f aca="false">(22.6+22.2)*0.25*0.02</f>
        <v>0.224</v>
      </c>
      <c r="F25" s="64" t="str">
        <f aca="false">Composições!D52</f>
        <v>M³</v>
      </c>
      <c r="G25" s="70" t="n">
        <f aca="false">Composições!G52</f>
        <v>123.57</v>
      </c>
      <c r="H25" s="69" t="n">
        <f aca="false">E25*G25</f>
        <v>27.67968</v>
      </c>
    </row>
    <row r="26" customFormat="false" ht="38.25" hidden="false" customHeight="false" outlineLevel="0" collapsed="false">
      <c r="A26" s="63" t="s">
        <v>33</v>
      </c>
      <c r="B26" s="64" t="n">
        <f aca="false">Composições!A58</f>
        <v>96530</v>
      </c>
      <c r="C26" s="65" t="str">
        <f aca="false">Composições!E58</f>
        <v>SINAPI</v>
      </c>
      <c r="D26" s="66" t="str">
        <f aca="false">Composições!C58</f>
        <v>FABRICAÇÃO, MONTAGEM E DESMONTAGEM DE FÔRMA PARA VIGA BALDRAME, EM MADEIRA SERRADA, E=25 MM, 1 UTILIZAÇÃO. AF_06/2017</v>
      </c>
      <c r="E26" s="67" t="n">
        <f aca="false">2*0.25*(22.6+22.2)</f>
        <v>22.4</v>
      </c>
      <c r="F26" s="64" t="str">
        <f aca="false">Composições!D58</f>
        <v>M²</v>
      </c>
      <c r="G26" s="71" t="n">
        <f aca="false">Composições!G58</f>
        <v>42.31805</v>
      </c>
      <c r="H26" s="69" t="n">
        <f aca="false">E26*G26</f>
        <v>947.92432</v>
      </c>
    </row>
    <row r="27" customFormat="false" ht="25.5" hidden="false" customHeight="false" outlineLevel="0" collapsed="false">
      <c r="A27" s="40" t="s">
        <v>34</v>
      </c>
      <c r="B27" s="41" t="n">
        <f aca="false">Composições!A64</f>
        <v>96545</v>
      </c>
      <c r="C27" s="42" t="str">
        <f aca="false">Composições!E64</f>
        <v>SINAPI</v>
      </c>
      <c r="D27" s="72" t="str">
        <f aca="false">Composições!C64</f>
        <v>ARMAÇÃO DE BLOCO, VIGA BALDRAME OU SAPATA UTILIZANDO AÇO CA-50 DE 8 MM - MONTAGEM. AF_06/2017</v>
      </c>
      <c r="E27" s="44" t="n">
        <v>70.78</v>
      </c>
      <c r="F27" s="41" t="str">
        <f aca="false">Composições!D64</f>
        <v>KG</v>
      </c>
      <c r="G27" s="48" t="n">
        <f aca="false">Composições!G64</f>
        <v>3.1</v>
      </c>
      <c r="H27" s="69" t="n">
        <f aca="false">E27*G27</f>
        <v>219.418</v>
      </c>
    </row>
    <row r="28" s="18" customFormat="true" ht="25.5" hidden="false" customHeight="false" outlineLevel="0" collapsed="false">
      <c r="A28" s="40" t="s">
        <v>35</v>
      </c>
      <c r="B28" s="41" t="n">
        <f aca="false">Composições!A70</f>
        <v>96543</v>
      </c>
      <c r="C28" s="42" t="str">
        <f aca="false">Composições!E70</f>
        <v>SINAPI</v>
      </c>
      <c r="D28" s="62" t="str">
        <f aca="false">Composições!C70</f>
        <v>ARMAÇÃO DE BLOCO, VIGA BALDRAME E SAPATA UTILIZANDO AÇO CA-60 DE 5 MM - MONTAGEM. AF_06/2017</v>
      </c>
      <c r="E28" s="44" t="n">
        <f aca="false">(22.6/0.2 + 22.2/0.2)*0.8*0.154</f>
        <v>27.5968</v>
      </c>
      <c r="F28" s="41" t="str">
        <f aca="false">Composições!D70</f>
        <v>KG</v>
      </c>
      <c r="G28" s="73" t="n">
        <f aca="false">Composições!G70</f>
        <v>5.18</v>
      </c>
      <c r="H28" s="69" t="n">
        <f aca="false">E28*G28</f>
        <v>142.951424</v>
      </c>
      <c r="I28" s="6"/>
      <c r="J28" s="6"/>
      <c r="K28" s="6"/>
      <c r="L28" s="6"/>
      <c r="M28" s="6"/>
      <c r="N28" s="6"/>
      <c r="O28" s="6"/>
      <c r="P28" s="6"/>
      <c r="Q28" s="6"/>
    </row>
    <row r="29" s="18" customFormat="true" ht="38.25" hidden="false" customHeight="false" outlineLevel="0" collapsed="false">
      <c r="A29" s="40" t="s">
        <v>36</v>
      </c>
      <c r="B29" s="41" t="n">
        <f aca="false">Composições!A76</f>
        <v>94964</v>
      </c>
      <c r="C29" s="42" t="str">
        <f aca="false">Composições!E76</f>
        <v>SINAPI</v>
      </c>
      <c r="D29" s="62" t="str">
        <f aca="false">Composições!C76</f>
        <v>CONCRETO FCK = 20MPA, TRAÇO 1:2,7:3 (CIMENTO/ AREIA MÉDIA/ BRITA 1)  - PREPARO MECÂNICO COM BETONEIRA 400 L. AF_07/2016</v>
      </c>
      <c r="E29" s="44" t="n">
        <f aca="false">(22.6+22.2)*0.2*0.25</f>
        <v>2.24</v>
      </c>
      <c r="F29" s="41" t="str">
        <f aca="false">Composições!D76</f>
        <v>M³</v>
      </c>
      <c r="G29" s="74" t="n">
        <f aca="false">Composições!G76</f>
        <v>81.36</v>
      </c>
      <c r="H29" s="69" t="n">
        <f aca="false">E29*G29</f>
        <v>182.2464</v>
      </c>
      <c r="I29" s="6"/>
      <c r="J29" s="6"/>
      <c r="K29" s="6"/>
      <c r="L29" s="6"/>
      <c r="M29" s="6"/>
      <c r="N29" s="6"/>
      <c r="O29" s="6"/>
      <c r="P29" s="6"/>
      <c r="Q29" s="6"/>
    </row>
    <row r="30" customFormat="false" ht="38.25" hidden="false" customHeight="false" outlineLevel="0" collapsed="false">
      <c r="A30" s="40" t="s">
        <v>37</v>
      </c>
      <c r="B30" s="42" t="n">
        <f aca="false">Composições!A84</f>
        <v>92873</v>
      </c>
      <c r="C30" s="42" t="str">
        <f aca="false">Composições!E84</f>
        <v>SINAPI</v>
      </c>
      <c r="D30" s="51" t="str">
        <f aca="false">Composições!C84</f>
        <v>LANÇAMENTO COM USO DE BALDES, ADENSAMENTO E ACABAMENTO DE CONCRETO EM ESTRUTURAS. AF_12/2015</v>
      </c>
      <c r="E30" s="44" t="n">
        <f aca="false">E29</f>
        <v>2.24</v>
      </c>
      <c r="F30" s="42" t="str">
        <f aca="false">Composições!D84</f>
        <v>M³</v>
      </c>
      <c r="G30" s="75" t="n">
        <f aca="false">Composições!G84</f>
        <v>178.11</v>
      </c>
      <c r="H30" s="69" t="n">
        <f aca="false">E30*G30</f>
        <v>398.9664</v>
      </c>
    </row>
    <row r="31" customFormat="false" ht="25.5" hidden="false" customHeight="false" outlineLevel="0" collapsed="false">
      <c r="A31" s="40" t="s">
        <v>38</v>
      </c>
      <c r="B31" s="41" t="n">
        <f aca="false">Composições!A93</f>
        <v>96995</v>
      </c>
      <c r="C31" s="42" t="str">
        <f aca="false">Composições!E93</f>
        <v>SINAPI</v>
      </c>
      <c r="D31" s="51" t="str">
        <f aca="false">Composições!C93</f>
        <v>REATERRO MANUAL APILOADO COM SOQUETE. AF_10/2017</v>
      </c>
      <c r="E31" s="44" t="n">
        <f aca="false">E24-E30</f>
        <v>0.56</v>
      </c>
      <c r="F31" s="41" t="str">
        <f aca="false">Composições!D93</f>
        <v>M³</v>
      </c>
      <c r="G31" s="48" t="n">
        <f aca="false">Composições!G93</f>
        <v>43.39</v>
      </c>
      <c r="H31" s="69" t="n">
        <f aca="false">E31*G31</f>
        <v>24.2984</v>
      </c>
    </row>
    <row r="32" s="76" customFormat="true" ht="12.75" hidden="false" customHeight="false" outlineLevel="0" collapsed="false">
      <c r="A32" s="52" t="n">
        <v>3</v>
      </c>
      <c r="B32" s="53"/>
      <c r="C32" s="53"/>
      <c r="D32" s="54" t="s">
        <v>39</v>
      </c>
      <c r="E32" s="53"/>
      <c r="F32" s="53"/>
      <c r="G32" s="56"/>
      <c r="H32" s="57" t="n">
        <f aca="false">SUBTOTAL(9,H33:H40)</f>
        <v>1886.8436</v>
      </c>
      <c r="I32" s="6"/>
      <c r="J32" s="6"/>
      <c r="K32" s="6"/>
      <c r="L32" s="6"/>
      <c r="M32" s="6"/>
      <c r="N32" s="6"/>
      <c r="O32" s="6"/>
      <c r="P32" s="6"/>
      <c r="Q32" s="6"/>
    </row>
    <row r="33" s="76" customFormat="true" ht="12.75" hidden="false" customHeight="false" outlineLevel="0" collapsed="false">
      <c r="A33" s="33" t="s">
        <v>40</v>
      </c>
      <c r="B33" s="34"/>
      <c r="C33" s="35"/>
      <c r="D33" s="60" t="s">
        <v>41</v>
      </c>
      <c r="E33" s="37"/>
      <c r="F33" s="37"/>
      <c r="G33" s="61"/>
      <c r="H33" s="39"/>
      <c r="I33" s="6"/>
      <c r="J33" s="6"/>
      <c r="K33" s="6"/>
      <c r="L33" s="6"/>
      <c r="M33" s="6"/>
      <c r="N33" s="6"/>
      <c r="O33" s="6"/>
      <c r="P33" s="6"/>
      <c r="Q33" s="6"/>
    </row>
    <row r="34" customFormat="false" ht="25.5" hidden="false" customHeight="false" outlineLevel="0" collapsed="false">
      <c r="A34" s="63" t="s">
        <v>42</v>
      </c>
      <c r="B34" s="64" t="n">
        <f aca="false">Composições!A98</f>
        <v>92269</v>
      </c>
      <c r="C34" s="65" t="str">
        <f aca="false">Composições!E98</f>
        <v>SINAPI</v>
      </c>
      <c r="D34" s="66" t="str">
        <f aca="false">Composições!C98</f>
        <v>FABRICAÇÃO DE FÔRMA PARA PILARES E ESTRUTURAS SIMILARES, EM MADEIRA SERRADA, E=25 MM. AF_12/2015</v>
      </c>
      <c r="E34" s="67" t="n">
        <f aca="false">16*2*0.3*2.5</f>
        <v>24</v>
      </c>
      <c r="F34" s="64" t="str">
        <f aca="false">Composições!D98</f>
        <v>M²</v>
      </c>
      <c r="G34" s="77" t="n">
        <f aca="false">Composições!G98</f>
        <v>16.41</v>
      </c>
      <c r="H34" s="69" t="n">
        <f aca="false">E34*G34</f>
        <v>393.84</v>
      </c>
    </row>
    <row r="35" s="18" customFormat="true" ht="51" hidden="false" customHeight="false" outlineLevel="0" collapsed="false">
      <c r="A35" s="63" t="s">
        <v>43</v>
      </c>
      <c r="B35" s="64" t="n">
        <f aca="false">Composições!A104</f>
        <v>92775</v>
      </c>
      <c r="C35" s="65" t="str">
        <f aca="false">Composições!E104</f>
        <v>SINAPI</v>
      </c>
      <c r="D35" s="78" t="str">
        <f aca="false">Composições!C104</f>
        <v>ARMAÇÃO DE PILAR OU VIGA DE UMA ESTRUTURA CONVENCIONAL DE CONCRETO ARMADO EM UMA EDIFICAÇÃO TÉRREA OU SOBRADO UTILIZANDO AÇO CA-60 DE 5,0 MM - MONTAGEM. AF_12/2015</v>
      </c>
      <c r="E35" s="67" t="n">
        <v>16.02</v>
      </c>
      <c r="F35" s="64" t="str">
        <f aca="false">Composições!D104</f>
        <v>KG</v>
      </c>
      <c r="G35" s="79" t="n">
        <f aca="false">Composições!G104</f>
        <v>5.38</v>
      </c>
      <c r="H35" s="69" t="n">
        <f aca="false">E35*G35</f>
        <v>86.1876</v>
      </c>
      <c r="I35" s="6"/>
      <c r="J35" s="6"/>
      <c r="K35" s="6"/>
      <c r="L35" s="6"/>
      <c r="M35" s="6"/>
      <c r="N35" s="6"/>
      <c r="O35" s="6"/>
      <c r="P35" s="6"/>
      <c r="Q35" s="6"/>
    </row>
    <row r="36" customFormat="false" ht="51" hidden="false" customHeight="false" outlineLevel="0" collapsed="false">
      <c r="A36" s="63" t="s">
        <v>44</v>
      </c>
      <c r="B36" s="64" t="n">
        <f aca="false">Composições!A110</f>
        <v>92778</v>
      </c>
      <c r="C36" s="65" t="str">
        <f aca="false">Composições!E110</f>
        <v>SINAPI</v>
      </c>
      <c r="D36" s="80" t="str">
        <f aca="false">Composições!C110</f>
        <v>ARMAÇÃO DE PILAR OU VIGA DE UMA ESTRUTURA CONVENCIONAL DE CONCRETO ARMADO EM UMA EDIFICAÇÃO TÉRREA OU SOBRADO UTILIZANDO AÇO CA-50 DE 10,0 MM - MONTAGEM. AF_12/2015</v>
      </c>
      <c r="E36" s="67" t="n">
        <f aca="false">2.5*4*16*0.617</f>
        <v>98.72</v>
      </c>
      <c r="F36" s="64" t="str">
        <f aca="false">Composições!D110</f>
        <v>KG</v>
      </c>
      <c r="G36" s="79" t="n">
        <f aca="false">Composições!G110</f>
        <v>2.3</v>
      </c>
      <c r="H36" s="69" t="n">
        <f aca="false">E36*G36</f>
        <v>227.056</v>
      </c>
    </row>
    <row r="37" customFormat="false" ht="38.25" hidden="false" customHeight="false" outlineLevel="0" collapsed="false">
      <c r="A37" s="63" t="s">
        <v>45</v>
      </c>
      <c r="B37" s="64" t="n">
        <f aca="false">Composições!A76</f>
        <v>94964</v>
      </c>
      <c r="C37" s="65" t="str">
        <f aca="false">Composições!E76</f>
        <v>SINAPI</v>
      </c>
      <c r="D37" s="66" t="str">
        <f aca="false">Composições!C76</f>
        <v>CONCRETO FCK = 20MPA, TRAÇO 1:2,7:3 (CIMENTO/ AREIA MÉDIA/ BRITA 1)  - PREPARO MECÂNICO COM BETONEIRA 400 L. AF_07/2016</v>
      </c>
      <c r="E37" s="67" t="n">
        <f aca="false">16*2.5*(0.2*0.2)</f>
        <v>1.6</v>
      </c>
      <c r="F37" s="64" t="str">
        <f aca="false">Composições!D76</f>
        <v>M³</v>
      </c>
      <c r="G37" s="81" t="n">
        <f aca="false">Composições!G76</f>
        <v>81.36</v>
      </c>
      <c r="H37" s="69" t="n">
        <f aca="false">E37*G37</f>
        <v>130.176</v>
      </c>
    </row>
    <row r="38" customFormat="false" ht="38.25" hidden="false" customHeight="false" outlineLevel="0" collapsed="false">
      <c r="A38" s="63" t="s">
        <v>46</v>
      </c>
      <c r="B38" s="65" t="n">
        <f aca="false">Composições!A84</f>
        <v>92873</v>
      </c>
      <c r="C38" s="65" t="str">
        <f aca="false">Composições!E84</f>
        <v>SINAPI</v>
      </c>
      <c r="D38" s="66" t="str">
        <f aca="false">Composições!C84</f>
        <v>LANÇAMENTO COM USO DE BALDES, ADENSAMENTO E ACABAMENTO DE CONCRETO EM ESTRUTURAS. AF_12/2015</v>
      </c>
      <c r="E38" s="67" t="n">
        <f aca="false">E37</f>
        <v>1.6</v>
      </c>
      <c r="F38" s="65" t="str">
        <f aca="false">Composições!D84</f>
        <v>M³</v>
      </c>
      <c r="G38" s="82" t="n">
        <f aca="false">Composições!G84</f>
        <v>178.11</v>
      </c>
      <c r="H38" s="69" t="n">
        <f aca="false">E38*G38</f>
        <v>284.976</v>
      </c>
    </row>
    <row r="39" s="76" customFormat="true" ht="12.75" hidden="false" customHeight="false" outlineLevel="0" collapsed="false">
      <c r="A39" s="33" t="s">
        <v>47</v>
      </c>
      <c r="B39" s="34"/>
      <c r="C39" s="35"/>
      <c r="D39" s="60" t="s">
        <v>48</v>
      </c>
      <c r="E39" s="37"/>
      <c r="F39" s="37"/>
      <c r="G39" s="61"/>
      <c r="H39" s="39"/>
      <c r="I39" s="6"/>
      <c r="J39" s="6"/>
      <c r="K39" s="6"/>
      <c r="L39" s="6"/>
      <c r="M39" s="6"/>
      <c r="N39" s="6"/>
      <c r="O39" s="6"/>
      <c r="P39" s="6"/>
      <c r="Q39" s="6"/>
    </row>
    <row r="40" s="18" customFormat="true" ht="38.25" hidden="false" customHeight="false" outlineLevel="0" collapsed="false">
      <c r="A40" s="40" t="s">
        <v>49</v>
      </c>
      <c r="B40" s="41" t="n">
        <f aca="false">Composições!A155</f>
        <v>93191</v>
      </c>
      <c r="C40" s="42" t="str">
        <f aca="false">Composições!E155</f>
        <v>SINAPI</v>
      </c>
      <c r="D40" s="51" t="str">
        <f aca="false">Composições!C155</f>
        <v>VERGA MOLDADA IN LOCO COM UTILIZAÇÃO DE BLOCOS CANALETA PARA JANELAS COM MAIS DE 1,5 M DE VÃO. AF_03/2016</v>
      </c>
      <c r="E40" s="44" t="n">
        <f aca="false">2*((22.6+22.2)-(16*0.2))</f>
        <v>83.2</v>
      </c>
      <c r="F40" s="41" t="str">
        <f aca="false">Composições!D155</f>
        <v>M</v>
      </c>
      <c r="G40" s="75" t="n">
        <f aca="false">Composições!G155</f>
        <v>9.19</v>
      </c>
      <c r="H40" s="46" t="n">
        <f aca="false">E40*G40</f>
        <v>764.608</v>
      </c>
      <c r="I40" s="6"/>
      <c r="J40" s="6"/>
      <c r="K40" s="6"/>
      <c r="L40" s="6"/>
      <c r="M40" s="6"/>
      <c r="N40" s="6"/>
      <c r="O40" s="6"/>
      <c r="P40" s="6"/>
      <c r="Q40" s="6"/>
    </row>
    <row r="41" customFormat="false" ht="14.25" hidden="true" customHeight="false" outlineLevel="0" collapsed="false">
      <c r="A41" s="83"/>
      <c r="B41" s="42"/>
      <c r="C41" s="42"/>
      <c r="D41" s="51"/>
      <c r="E41" s="84"/>
      <c r="F41" s="44"/>
      <c r="G41" s="85"/>
      <c r="H41" s="69"/>
    </row>
    <row r="42" customFormat="false" ht="14.25" hidden="false" customHeight="false" outlineLevel="0" collapsed="false">
      <c r="A42" s="52" t="n">
        <v>4</v>
      </c>
      <c r="B42" s="53"/>
      <c r="C42" s="53"/>
      <c r="D42" s="54" t="s">
        <v>50</v>
      </c>
      <c r="E42" s="53"/>
      <c r="F42" s="53"/>
      <c r="G42" s="56"/>
      <c r="H42" s="57" t="n">
        <f aca="false">SUBTOTAL(9,H43:H47)</f>
        <v>7044.74048</v>
      </c>
    </row>
    <row r="43" customFormat="false" ht="14.25" hidden="false" customHeight="false" outlineLevel="0" collapsed="false">
      <c r="A43" s="33" t="s">
        <v>51</v>
      </c>
      <c r="B43" s="35"/>
      <c r="C43" s="35"/>
      <c r="D43" s="60" t="s">
        <v>52</v>
      </c>
      <c r="E43" s="37"/>
      <c r="F43" s="37"/>
      <c r="G43" s="61"/>
      <c r="H43" s="39"/>
    </row>
    <row r="44" s="76" customFormat="true" ht="63.75" hidden="false" customHeight="false" outlineLevel="0" collapsed="false">
      <c r="A44" s="63" t="s">
        <v>53</v>
      </c>
      <c r="B44" s="65" t="n">
        <f aca="false">Composições!A128</f>
        <v>87504</v>
      </c>
      <c r="C44" s="65" t="str">
        <f aca="false">Composições!E128</f>
        <v>SINAPI</v>
      </c>
      <c r="D44" s="80" t="str">
        <f aca="false">Composições!C128</f>
        <v>ALVENARIA DE VEDAÇÃO DE BLOCOS CERÂMICOS FURADOS NA HORIZONTAL DE 9X19X19CM (ESPESSURA 9CM) DE PAREDES COM ÁREA LÍQUIDA MAIOR OU IGUAL A 6M² SEM VÃOS E ARGAMASSA DE ASSENTAMENTO COM PREPARO MANUAL. AF_06/2014</v>
      </c>
      <c r="E44" s="67" t="n">
        <f aca="false">((22.6+22.2)*2.5)-(16*0.2*2.5)-(2*0.19*(22.6+22.2))</f>
        <v>86.976</v>
      </c>
      <c r="F44" s="67" t="str">
        <f aca="false">Composições!D128</f>
        <v>M²</v>
      </c>
      <c r="G44" s="85" t="n">
        <f aca="false">Composições!G128</f>
        <v>43.73</v>
      </c>
      <c r="H44" s="69" t="n">
        <f aca="false">E44*G44</f>
        <v>3803.46048</v>
      </c>
      <c r="I44" s="6"/>
      <c r="J44" s="6"/>
      <c r="K44" s="6"/>
      <c r="L44" s="6"/>
      <c r="M44" s="6"/>
      <c r="N44" s="6"/>
      <c r="O44" s="6"/>
      <c r="P44" s="6"/>
      <c r="Q44" s="6"/>
    </row>
    <row r="45" customFormat="false" ht="14.25" hidden="false" customHeight="false" outlineLevel="0" collapsed="false">
      <c r="A45" s="33" t="s">
        <v>54</v>
      </c>
      <c r="B45" s="35"/>
      <c r="C45" s="35"/>
      <c r="D45" s="60" t="s">
        <v>55</v>
      </c>
      <c r="E45" s="37"/>
      <c r="F45" s="37"/>
      <c r="G45" s="61"/>
      <c r="H45" s="39"/>
    </row>
    <row r="46" customFormat="false" ht="51" hidden="false" customHeight="false" outlineLevel="0" collapsed="false">
      <c r="A46" s="63" t="s">
        <v>56</v>
      </c>
      <c r="B46" s="64" t="n">
        <f aca="false">Composições!A134</f>
        <v>87893</v>
      </c>
      <c r="C46" s="86" t="str">
        <f aca="false">Composições!E134</f>
        <v>SINAPI</v>
      </c>
      <c r="D46" s="87" t="str">
        <f aca="false">Composições!C134</f>
        <v>CHAPISCO APLICADO EM ALVENARIA (SEM PRESENÇA DE VÃOS) E ESTRUTURAS DE CONCRETO DE FACHADA, COM COLHER DE PEDREIRO.  ARGAMASSA TRAÇO 1:3 COM PREPARO MANUAL. AF_06/2014</v>
      </c>
      <c r="E46" s="67" t="n">
        <f aca="false">2*(22.6+22.2)*2.5</f>
        <v>224</v>
      </c>
      <c r="F46" s="86" t="str">
        <f aca="false">Composições!D134</f>
        <v>M²</v>
      </c>
      <c r="G46" s="79" t="n">
        <f aca="false">Composições!G134</f>
        <v>4.6</v>
      </c>
      <c r="H46" s="69" t="n">
        <f aca="false">E46*G46</f>
        <v>1030.4</v>
      </c>
    </row>
    <row r="47" customFormat="false" ht="12.75" hidden="false" customHeight="true" outlineLevel="0" collapsed="false">
      <c r="A47" s="63" t="s">
        <v>57</v>
      </c>
      <c r="B47" s="64" t="str">
        <f aca="false">Composições!A140</f>
        <v>17.02.220</v>
      </c>
      <c r="C47" s="86" t="str">
        <f aca="false">Composições!E140</f>
        <v>CPOS</v>
      </c>
      <c r="D47" s="88" t="str">
        <f aca="false">Composições!C140</f>
        <v>REBOCO</v>
      </c>
      <c r="E47" s="67" t="n">
        <f aca="false">E46</f>
        <v>224</v>
      </c>
      <c r="F47" s="86" t="str">
        <f aca="false">Composições!D140</f>
        <v>M²</v>
      </c>
      <c r="G47" s="89" t="n">
        <f aca="false">Composições!G140</f>
        <v>9.87</v>
      </c>
      <c r="H47" s="69" t="n">
        <f aca="false">E47*G47</f>
        <v>2210.88</v>
      </c>
    </row>
    <row r="48" customFormat="false" ht="14.25" hidden="false" customHeight="false" outlineLevel="0" collapsed="false">
      <c r="A48" s="52" t="n">
        <v>5</v>
      </c>
      <c r="B48" s="53"/>
      <c r="C48" s="53"/>
      <c r="D48" s="54" t="s">
        <v>58</v>
      </c>
      <c r="E48" s="53"/>
      <c r="F48" s="53"/>
      <c r="G48" s="56"/>
      <c r="H48" s="57" t="n">
        <f aca="false">SUBTOTAL(9,H50)</f>
        <v>378.2912</v>
      </c>
    </row>
    <row r="49" customFormat="false" ht="14.25" hidden="false" customHeight="false" outlineLevel="0" collapsed="false">
      <c r="A49" s="33" t="s">
        <v>59</v>
      </c>
      <c r="B49" s="35"/>
      <c r="C49" s="35"/>
      <c r="D49" s="60" t="s">
        <v>60</v>
      </c>
      <c r="E49" s="37"/>
      <c r="F49" s="37"/>
      <c r="G49" s="61"/>
      <c r="H49" s="39"/>
    </row>
    <row r="50" customFormat="false" ht="38.25" hidden="false" customHeight="false" outlineLevel="0" collapsed="false">
      <c r="A50" s="63" t="s">
        <v>61</v>
      </c>
      <c r="B50" s="64" t="n">
        <f aca="false">Composições!A146</f>
        <v>98562</v>
      </c>
      <c r="C50" s="64" t="str">
        <f aca="false">Composições!E146</f>
        <v>SINAPI</v>
      </c>
      <c r="D50" s="66" t="str">
        <f aca="false">Composições!C146</f>
        <v>IMPERMEABILIZAÇÃO DE FLOREIRA OU VIGA BALDRAME COM ARGAMASSA DE CIMENTO E AREIA, COM ADITIVO IMPERMEABILIZANTE, E = 2 CM. AF_06/2018</v>
      </c>
      <c r="E50" s="67" t="n">
        <f aca="false">(44.8*0.2)+(44.8*0.1*2)</f>
        <v>17.92</v>
      </c>
      <c r="F50" s="67" t="str">
        <f aca="false">Composições!D146</f>
        <v>M²</v>
      </c>
      <c r="G50" s="77" t="n">
        <f aca="false">Composições!G146</f>
        <v>21.11</v>
      </c>
      <c r="H50" s="90" t="n">
        <f aca="false">E50*G50</f>
        <v>378.2912</v>
      </c>
    </row>
    <row r="51" customFormat="false" ht="15.75" hidden="false" customHeight="false" outlineLevel="0" collapsed="false">
      <c r="D51" s="9"/>
      <c r="F51" s="91" t="s">
        <v>62</v>
      </c>
      <c r="G51" s="91"/>
      <c r="H51" s="92" t="n">
        <f aca="false">H12+H18+H32+H42+H48</f>
        <v>13830.321904</v>
      </c>
    </row>
    <row r="52" customFormat="false" ht="15.75" hidden="false" customHeight="false" outlineLevel="0" collapsed="false">
      <c r="D52" s="9"/>
      <c r="F52" s="93" t="s">
        <v>63</v>
      </c>
      <c r="G52" s="93"/>
      <c r="H52" s="92" t="n">
        <f aca="false">H51*1.2</f>
        <v>16596.3862848</v>
      </c>
    </row>
    <row r="53" customFormat="false" ht="15.75" hidden="false" customHeight="false" outlineLevel="0" collapsed="false">
      <c r="D53" s="9"/>
      <c r="F53" s="94"/>
      <c r="G53" s="94"/>
      <c r="H53" s="95"/>
    </row>
    <row r="54" customFormat="false" ht="14.25" hidden="false" customHeight="true" outlineLevel="0" collapsed="false">
      <c r="A54" s="96" t="s">
        <v>64</v>
      </c>
      <c r="B54" s="96"/>
      <c r="C54" s="96"/>
      <c r="D54" s="96"/>
      <c r="H54" s="97"/>
    </row>
    <row r="55" customFormat="false" ht="14.25" hidden="false" customHeight="false" outlineLevel="0" collapsed="false">
      <c r="D55" s="9"/>
    </row>
    <row r="56" customFormat="false" ht="14.25" hidden="false" customHeight="false" outlineLevel="0" collapsed="false">
      <c r="D56" s="9"/>
    </row>
    <row r="57" customFormat="false" ht="14.25" hidden="false" customHeight="false" outlineLevel="0" collapsed="false">
      <c r="D57" s="9"/>
    </row>
    <row r="58" customFormat="false" ht="14.25" hidden="false" customHeight="false" outlineLevel="0" collapsed="false">
      <c r="D58" s="9"/>
    </row>
    <row r="59" customFormat="false" ht="14.25" hidden="false" customHeight="false" outlineLevel="0" collapsed="false">
      <c r="A59" s="8"/>
      <c r="D59" s="9"/>
    </row>
    <row r="60" customFormat="false" ht="14.25" hidden="false" customHeight="false" outlineLevel="0" collapsed="false">
      <c r="D60" s="9"/>
    </row>
    <row r="61" customFormat="false" ht="14.25" hidden="false" customHeight="false" outlineLevel="0" collapsed="false">
      <c r="D61" s="10"/>
    </row>
    <row r="62" customFormat="false" ht="14.25" hidden="false" customHeight="false" outlineLevel="0" collapsed="false">
      <c r="D62" s="98"/>
    </row>
    <row r="63" customFormat="false" ht="14.25" hidden="false" customHeight="false" outlineLevel="0" collapsed="false">
      <c r="D63" s="10"/>
    </row>
    <row r="64" customFormat="false" ht="14.25" hidden="false" customHeight="false" outlineLevel="0" collapsed="false">
      <c r="D64" s="10"/>
    </row>
    <row r="65" customFormat="false" ht="12.75" hidden="false" customHeight="true" outlineLevel="0" collapsed="false">
      <c r="D65" s="9"/>
    </row>
    <row r="87" customFormat="false" ht="12.75" hidden="false" customHeight="true" outlineLevel="0" collapsed="false"/>
    <row r="107" customFormat="false" ht="14.25" hidden="false" customHeight="true" outlineLevel="0" collapsed="false"/>
  </sheetData>
  <mergeCells count="10">
    <mergeCell ref="A2:H5"/>
    <mergeCell ref="A7:B7"/>
    <mergeCell ref="C7:F7"/>
    <mergeCell ref="A8:B8"/>
    <mergeCell ref="C8:F8"/>
    <mergeCell ref="A9:B9"/>
    <mergeCell ref="C9:F9"/>
    <mergeCell ref="F51:G51"/>
    <mergeCell ref="F52:G52"/>
    <mergeCell ref="A54:D54"/>
  </mergeCells>
  <conditionalFormatting sqref="E11 H43:H44 H11 H13:H15 H19 H33:H41 H17 H23:H31">
    <cfRule type="cellIs" priority="2" operator="equal" aboveAverage="0" equalAverage="0" bottom="0" percent="0" rank="0" text="" dxfId="0">
      <formula>0</formula>
    </cfRule>
  </conditionalFormatting>
  <conditionalFormatting sqref="G11">
    <cfRule type="cellIs" priority="3" operator="equal" aboveAverage="0" equalAverage="0" bottom="0" percent="0" rank="0" text="" dxfId="1">
      <formula>0</formula>
    </cfRule>
  </conditionalFormatting>
  <conditionalFormatting sqref="H46:H47">
    <cfRule type="cellIs" priority="4" operator="equal" aboveAverage="0" equalAverage="0" bottom="0" percent="0" rank="0" text="" dxfId="2">
      <formula>0</formula>
    </cfRule>
  </conditionalFormatting>
  <conditionalFormatting sqref="H50">
    <cfRule type="cellIs" priority="5" operator="equal" aboveAverage="0" equalAverage="0" bottom="0" percent="0" rank="0" text="" dxfId="3">
      <formula>0</formula>
    </cfRule>
  </conditionalFormatting>
  <conditionalFormatting sqref="H45">
    <cfRule type="cellIs" priority="6" operator="equal" aboveAverage="0" equalAverage="0" bottom="0" percent="0" rank="0" text="" dxfId="4">
      <formula>0</formula>
    </cfRule>
  </conditionalFormatting>
  <conditionalFormatting sqref="H49">
    <cfRule type="cellIs" priority="7" operator="equal" aboveAverage="0" equalAverage="0" bottom="0" percent="0" rank="0" text="" dxfId="5">
      <formula>0</formula>
    </cfRule>
  </conditionalFormatting>
  <conditionalFormatting sqref="H16">
    <cfRule type="cellIs" priority="8" operator="equal" aboveAverage="0" equalAverage="0" bottom="0" percent="0" rank="0" text="" dxfId="6">
      <formula>0</formula>
    </cfRule>
  </conditionalFormatting>
  <conditionalFormatting sqref="H20:H22">
    <cfRule type="cellIs" priority="9" operator="equal" aboveAverage="0" equalAverage="0" bottom="0" percent="0" rank="0" text="" dxfId="7">
      <formula>0</formula>
    </cfRule>
  </conditionalFormatting>
  <printOptions headings="false" gridLines="false" gridLinesSet="true" horizontalCentered="true" verticalCentered="false"/>
  <pageMargins left="0.590277777777778" right="0.590277777777778" top="0.984027777777778" bottom="0.472222222222222" header="0.196527777777778" footer="0.196527777777778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>&amp;L       &amp;C&amp;16Prefeitura Municipal de Birigui
&amp;13CNPJ: 45.151.718/0001-80
&amp;14Secretaria de Obras
&amp;12(18) 3643-6170</oddHeader>
    <oddFooter>&amp;CPágina &amp;P de &amp;N</oddFooter>
  </headerFooter>
  <rowBreaks count="1" manualBreakCount="1">
    <brk id="41" man="true" max="16383" min="0"/>
  </row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S1048576"/>
  <sheetViews>
    <sheetView showFormulas="false" showGridLines="true" showRowColHeaders="true" showZeros="true" rightToLeft="false" tabSelected="false" showOutlineSymbols="true" defaultGridColor="true" view="pageBreakPreview" topLeftCell="A175" colorId="64" zoomScale="100" zoomScaleNormal="75" zoomScalePageLayoutView="100" workbookViewId="0">
      <selection pane="topLeft" activeCell="C197" activeCellId="0" sqref="C197"/>
    </sheetView>
  </sheetViews>
  <sheetFormatPr defaultRowHeight="14.25" zeroHeight="false" outlineLevelRow="0" outlineLevelCol="0"/>
  <cols>
    <col collapsed="false" customWidth="true" hidden="false" outlineLevel="0" max="1" min="1" style="0" width="8.62"/>
    <col collapsed="false" customWidth="true" hidden="false" outlineLevel="0" max="2" min="2" style="0" width="11.25"/>
    <col collapsed="false" customWidth="true" hidden="false" outlineLevel="0" max="3" min="3" style="0" width="47.38"/>
    <col collapsed="false" customWidth="true" hidden="false" outlineLevel="0" max="4" min="4" style="0" width="8.62"/>
    <col collapsed="false" customWidth="false" hidden="false" outlineLevel="0" max="5" min="5" style="0" width="11.5"/>
    <col collapsed="false" customWidth="true" hidden="false" outlineLevel="0" max="6" min="6" style="0" width="9.61"/>
    <col collapsed="false" customWidth="true" hidden="false" outlineLevel="0" max="7" min="7" style="0" width="10.5"/>
    <col collapsed="false" customWidth="true" hidden="true" outlineLevel="0" max="8" min="8" style="0" width="9.38"/>
    <col collapsed="false" customWidth="true" hidden="true" outlineLevel="0" max="11" min="9" style="0" width="10.5"/>
    <col collapsed="false" customWidth="true" hidden="true" outlineLevel="0" max="12" min="12" style="0" width="14.75"/>
    <col collapsed="false" customWidth="true" hidden="true" outlineLevel="0" max="17" min="13" style="0" width="10.5"/>
    <col collapsed="false" customWidth="true" hidden="true" outlineLevel="0" max="18" min="18" style="0" width="12.13"/>
    <col collapsed="false" customWidth="true" hidden="false" outlineLevel="0" max="19" min="19" style="99" width="8.62"/>
    <col collapsed="false" customWidth="true" hidden="false" outlineLevel="0" max="1025" min="20" style="0" width="8.62"/>
  </cols>
  <sheetData>
    <row r="1" customFormat="false" ht="14.25" hidden="false" customHeight="true" outlineLevel="0" collapsed="false">
      <c r="A1" s="7" t="s">
        <v>65</v>
      </c>
      <c r="B1" s="7"/>
      <c r="C1" s="7"/>
      <c r="D1" s="7"/>
      <c r="E1" s="7"/>
      <c r="F1" s="7"/>
      <c r="G1" s="7"/>
    </row>
    <row r="2" customFormat="false" ht="14.25" hidden="false" customHeight="false" outlineLevel="0" collapsed="false">
      <c r="A2" s="7"/>
      <c r="B2" s="7"/>
      <c r="C2" s="7"/>
      <c r="D2" s="7"/>
      <c r="E2" s="7"/>
      <c r="F2" s="7"/>
      <c r="G2" s="7"/>
    </row>
    <row r="3" customFormat="false" ht="14.25" hidden="false" customHeight="false" outlineLevel="0" collapsed="false">
      <c r="A3" s="7"/>
      <c r="B3" s="7"/>
      <c r="C3" s="7"/>
      <c r="D3" s="7"/>
      <c r="E3" s="7"/>
      <c r="F3" s="7"/>
      <c r="G3" s="7"/>
    </row>
    <row r="4" customFormat="false" ht="14.25" hidden="false" customHeight="false" outlineLevel="0" collapsed="false">
      <c r="A4" s="7"/>
      <c r="B4" s="7"/>
      <c r="C4" s="7"/>
      <c r="D4" s="7"/>
      <c r="E4" s="7"/>
      <c r="F4" s="7"/>
      <c r="G4" s="7"/>
    </row>
    <row r="5" customFormat="false" ht="14.25" hidden="false" customHeight="false" outlineLevel="0" collapsed="false">
      <c r="A5" s="8"/>
      <c r="B5" s="8"/>
      <c r="C5" s="8"/>
      <c r="D5" s="9"/>
      <c r="E5" s="10"/>
      <c r="F5" s="11"/>
      <c r="G5" s="12"/>
    </row>
    <row r="6" customFormat="false" ht="14.25" hidden="false" customHeight="true" outlineLevel="0" collapsed="false">
      <c r="A6" s="100" t="s">
        <v>1</v>
      </c>
      <c r="B6" s="100"/>
      <c r="C6" s="101" t="str">
        <f aca="false">PLANILHA!C7</f>
        <v>PREFEITURA MUNICIPAL DE BIRIGUI</v>
      </c>
      <c r="D6" s="101"/>
      <c r="E6" s="101"/>
      <c r="F6" s="101"/>
      <c r="G6" s="102"/>
    </row>
    <row r="7" customFormat="false" ht="14.25" hidden="false" customHeight="true" outlineLevel="0" collapsed="false">
      <c r="A7" s="103" t="s">
        <v>4</v>
      </c>
      <c r="B7" s="103"/>
      <c r="C7" s="104" t="str">
        <f aca="false">PLANILHA!C8</f>
        <v>EXECUÇÃO DE MURO – CEI ROTARY</v>
      </c>
      <c r="D7" s="104"/>
      <c r="E7" s="104"/>
      <c r="F7" s="104"/>
      <c r="G7" s="105"/>
    </row>
    <row r="8" customFormat="false" ht="14.25" hidden="false" customHeight="true" outlineLevel="0" collapsed="false">
      <c r="A8" s="106" t="s">
        <v>7</v>
      </c>
      <c r="B8" s="106"/>
      <c r="C8" s="107" t="str">
        <f aca="false">PLANILHA!C9</f>
        <v>GERÔNIMO DE SOUZA SANTOS, Nº 20 - Birigui/SP</v>
      </c>
      <c r="D8" s="107"/>
      <c r="E8" s="107"/>
      <c r="F8" s="107"/>
      <c r="G8" s="108"/>
    </row>
    <row r="10" customFormat="false" ht="14.25" hidden="false" customHeight="false" outlineLevel="0" collapsed="false">
      <c r="A10" s="109" t="s">
        <v>10</v>
      </c>
      <c r="B10" s="109"/>
      <c r="C10" s="110" t="s">
        <v>66</v>
      </c>
      <c r="D10" s="110" t="s">
        <v>67</v>
      </c>
      <c r="E10" s="110" t="s">
        <v>11</v>
      </c>
      <c r="F10" s="110"/>
      <c r="G10" s="111" t="s">
        <v>68</v>
      </c>
    </row>
    <row r="11" customFormat="false" ht="25.5" hidden="false" customHeight="true" outlineLevel="0" collapsed="false">
      <c r="A11" s="112" t="n">
        <v>97624</v>
      </c>
      <c r="B11" s="112"/>
      <c r="C11" s="113" t="s">
        <v>69</v>
      </c>
      <c r="D11" s="114" t="s">
        <v>70</v>
      </c>
      <c r="E11" s="115" t="s">
        <v>71</v>
      </c>
      <c r="F11" s="115"/>
      <c r="G11" s="116" t="n">
        <f aca="false">SUM(G13:G14)</f>
        <v>88.11</v>
      </c>
      <c r="H11" s="117"/>
      <c r="I11" s="117"/>
      <c r="J11" s="117"/>
    </row>
    <row r="12" customFormat="false" ht="25.5" hidden="false" customHeight="false" outlineLevel="0" collapsed="false">
      <c r="A12" s="118" t="s">
        <v>11</v>
      </c>
      <c r="B12" s="119" t="s">
        <v>10</v>
      </c>
      <c r="C12" s="119" t="s">
        <v>72</v>
      </c>
      <c r="D12" s="119" t="s">
        <v>67</v>
      </c>
      <c r="E12" s="119" t="s">
        <v>73</v>
      </c>
      <c r="F12" s="119" t="s">
        <v>74</v>
      </c>
      <c r="G12" s="120" t="s">
        <v>75</v>
      </c>
    </row>
    <row r="13" s="126" customFormat="true" ht="14.25" hidden="false" customHeight="false" outlineLevel="0" collapsed="false">
      <c r="A13" s="121" t="s">
        <v>71</v>
      </c>
      <c r="B13" s="122" t="n">
        <v>88309</v>
      </c>
      <c r="C13" s="113" t="s">
        <v>76</v>
      </c>
      <c r="D13" s="114" t="s">
        <v>77</v>
      </c>
      <c r="E13" s="123" t="n">
        <v>0.423</v>
      </c>
      <c r="F13" s="124" t="n">
        <v>21.4</v>
      </c>
      <c r="G13" s="125" t="n">
        <f aca="false">ROUND(E13*F13,2)</f>
        <v>9.05</v>
      </c>
      <c r="S13" s="127"/>
    </row>
    <row r="14" s="126" customFormat="true" ht="14.25" hidden="false" customHeight="false" outlineLevel="0" collapsed="false">
      <c r="A14" s="128" t="s">
        <v>71</v>
      </c>
      <c r="B14" s="129" t="n">
        <v>88316</v>
      </c>
      <c r="C14" s="130" t="s">
        <v>78</v>
      </c>
      <c r="D14" s="129" t="s">
        <v>77</v>
      </c>
      <c r="E14" s="131" t="n">
        <v>4.3706</v>
      </c>
      <c r="F14" s="132" t="n">
        <v>18.09</v>
      </c>
      <c r="G14" s="133" t="n">
        <f aca="false">ROUND(F14*E14,2)</f>
        <v>79.06</v>
      </c>
      <c r="S14" s="127"/>
    </row>
    <row r="15" customFormat="false" ht="14.25" hidden="false" customHeight="false" outlineLevel="0" collapsed="false">
      <c r="A15" s="134"/>
      <c r="B15" s="134"/>
      <c r="C15" s="134"/>
      <c r="D15" s="134"/>
      <c r="E15" s="134"/>
      <c r="F15" s="134"/>
      <c r="G15" s="134"/>
    </row>
    <row r="16" customFormat="false" ht="14.25" hidden="false" customHeight="false" outlineLevel="0" collapsed="false">
      <c r="A16" s="109" t="s">
        <v>10</v>
      </c>
      <c r="B16" s="109"/>
      <c r="C16" s="110" t="s">
        <v>66</v>
      </c>
      <c r="D16" s="110" t="s">
        <v>67</v>
      </c>
      <c r="E16" s="110" t="s">
        <v>11</v>
      </c>
      <c r="F16" s="110"/>
      <c r="G16" s="111" t="s">
        <v>68</v>
      </c>
    </row>
    <row r="17" customFormat="false" ht="14.25" hidden="false" customHeight="true" outlineLevel="0" collapsed="false">
      <c r="A17" s="112" t="s">
        <v>79</v>
      </c>
      <c r="B17" s="112"/>
      <c r="C17" s="135" t="s">
        <v>80</v>
      </c>
      <c r="D17" s="114" t="s">
        <v>70</v>
      </c>
      <c r="E17" s="115" t="s">
        <v>81</v>
      </c>
      <c r="F17" s="115"/>
      <c r="G17" s="116" t="n">
        <f aca="false">G19</f>
        <v>198.99</v>
      </c>
    </row>
    <row r="18" customFormat="false" ht="25.5" hidden="false" customHeight="false" outlineLevel="0" collapsed="false">
      <c r="A18" s="118" t="s">
        <v>11</v>
      </c>
      <c r="B18" s="119" t="s">
        <v>10</v>
      </c>
      <c r="C18" s="119" t="s">
        <v>72</v>
      </c>
      <c r="D18" s="119" t="s">
        <v>67</v>
      </c>
      <c r="E18" s="119" t="s">
        <v>73</v>
      </c>
      <c r="F18" s="119" t="s">
        <v>74</v>
      </c>
      <c r="G18" s="120" t="s">
        <v>75</v>
      </c>
    </row>
    <row r="19" customFormat="false" ht="14.25" hidden="false" customHeight="false" outlineLevel="0" collapsed="false">
      <c r="A19" s="136" t="s">
        <v>71</v>
      </c>
      <c r="B19" s="129" t="n">
        <v>88316</v>
      </c>
      <c r="C19" s="130" t="s">
        <v>78</v>
      </c>
      <c r="D19" s="129" t="s">
        <v>77</v>
      </c>
      <c r="E19" s="137" t="n">
        <v>11</v>
      </c>
      <c r="F19" s="138" t="n">
        <f aca="false">F14</f>
        <v>18.09</v>
      </c>
      <c r="G19" s="133" t="n">
        <f aca="false">ROUND(F19*E19,2)</f>
        <v>198.99</v>
      </c>
    </row>
    <row r="20" customFormat="false" ht="14.25" hidden="false" customHeight="false" outlineLevel="0" collapsed="false">
      <c r="A20" s="134"/>
      <c r="B20" s="134"/>
      <c r="C20" s="134"/>
      <c r="D20" s="134"/>
      <c r="E20" s="134"/>
      <c r="F20" s="134"/>
      <c r="G20" s="134"/>
    </row>
    <row r="21" customFormat="false" ht="14.25" hidden="false" customHeight="false" outlineLevel="0" collapsed="false">
      <c r="A21" s="109" t="s">
        <v>10</v>
      </c>
      <c r="B21" s="109"/>
      <c r="C21" s="110" t="s">
        <v>66</v>
      </c>
      <c r="D21" s="110" t="s">
        <v>67</v>
      </c>
      <c r="E21" s="110" t="s">
        <v>11</v>
      </c>
      <c r="F21" s="110"/>
      <c r="G21" s="111" t="s">
        <v>68</v>
      </c>
    </row>
    <row r="22" customFormat="false" ht="25.5" hidden="false" customHeight="true" outlineLevel="0" collapsed="false">
      <c r="A22" s="112" t="n">
        <v>72897</v>
      </c>
      <c r="B22" s="112"/>
      <c r="C22" s="113" t="s">
        <v>82</v>
      </c>
      <c r="D22" s="114" t="s">
        <v>70</v>
      </c>
      <c r="E22" s="115" t="s">
        <v>71</v>
      </c>
      <c r="F22" s="115"/>
      <c r="G22" s="116" t="n">
        <f aca="false">SUM(G24:G25)</f>
        <v>22.85</v>
      </c>
    </row>
    <row r="23" customFormat="false" ht="25.5" hidden="false" customHeight="false" outlineLevel="0" collapsed="false">
      <c r="A23" s="118" t="s">
        <v>11</v>
      </c>
      <c r="B23" s="119" t="s">
        <v>10</v>
      </c>
      <c r="C23" s="119" t="s">
        <v>72</v>
      </c>
      <c r="D23" s="119" t="s">
        <v>67</v>
      </c>
      <c r="E23" s="119" t="s">
        <v>73</v>
      </c>
      <c r="F23" s="119" t="s">
        <v>74</v>
      </c>
      <c r="G23" s="120" t="s">
        <v>75</v>
      </c>
    </row>
    <row r="24" customFormat="false" ht="51" hidden="false" customHeight="false" outlineLevel="0" collapsed="false">
      <c r="A24" s="112" t="s">
        <v>71</v>
      </c>
      <c r="B24" s="139" t="n">
        <v>5961</v>
      </c>
      <c r="C24" s="140" t="s">
        <v>83</v>
      </c>
      <c r="D24" s="114" t="s">
        <v>84</v>
      </c>
      <c r="E24" s="141" t="n">
        <v>0.25</v>
      </c>
      <c r="F24" s="142" t="n">
        <v>40.76</v>
      </c>
      <c r="G24" s="143" t="n">
        <f aca="false">ROUND(F24*E24,2)</f>
        <v>10.19</v>
      </c>
    </row>
    <row r="25" customFormat="false" ht="14.25" hidden="false" customHeight="false" outlineLevel="0" collapsed="false">
      <c r="A25" s="136" t="s">
        <v>71</v>
      </c>
      <c r="B25" s="129" t="n">
        <v>88316</v>
      </c>
      <c r="C25" s="130" t="s">
        <v>78</v>
      </c>
      <c r="D25" s="129" t="s">
        <v>77</v>
      </c>
      <c r="E25" s="131" t="n">
        <v>0.7</v>
      </c>
      <c r="F25" s="132" t="n">
        <f aca="false">F14</f>
        <v>18.09</v>
      </c>
      <c r="G25" s="133" t="n">
        <f aca="false">ROUND(F25*E25,2)</f>
        <v>12.66</v>
      </c>
    </row>
    <row r="26" customFormat="false" ht="14.25" hidden="false" customHeight="false" outlineLevel="0" collapsed="false">
      <c r="A26" s="144"/>
      <c r="B26" s="144"/>
      <c r="C26" s="144"/>
      <c r="D26" s="144"/>
      <c r="E26" s="144"/>
      <c r="F26" s="144"/>
      <c r="G26" s="144"/>
    </row>
    <row r="27" customFormat="false" ht="14.25" hidden="false" customHeight="false" outlineLevel="0" collapsed="false">
      <c r="A27" s="109" t="s">
        <v>10</v>
      </c>
      <c r="B27" s="109"/>
      <c r="C27" s="110" t="s">
        <v>66</v>
      </c>
      <c r="D27" s="110" t="s">
        <v>67</v>
      </c>
      <c r="E27" s="110" t="s">
        <v>11</v>
      </c>
      <c r="F27" s="110"/>
      <c r="G27" s="111" t="s">
        <v>68</v>
      </c>
    </row>
    <row r="28" customFormat="false" ht="51" hidden="false" customHeight="true" outlineLevel="0" collapsed="false">
      <c r="A28" s="112" t="n">
        <v>97914</v>
      </c>
      <c r="B28" s="112"/>
      <c r="C28" s="145" t="s">
        <v>85</v>
      </c>
      <c r="D28" s="114" t="s">
        <v>86</v>
      </c>
      <c r="E28" s="115" t="s">
        <v>71</v>
      </c>
      <c r="F28" s="115"/>
      <c r="G28" s="116" t="n">
        <f aca="false">SUM(G30:G31)</f>
        <v>1.26</v>
      </c>
    </row>
    <row r="29" customFormat="false" ht="25.5" hidden="false" customHeight="false" outlineLevel="0" collapsed="false">
      <c r="A29" s="118" t="s">
        <v>11</v>
      </c>
      <c r="B29" s="119" t="s">
        <v>10</v>
      </c>
      <c r="C29" s="119" t="s">
        <v>72</v>
      </c>
      <c r="D29" s="119" t="s">
        <v>67</v>
      </c>
      <c r="E29" s="119" t="s">
        <v>73</v>
      </c>
      <c r="F29" s="119" t="s">
        <v>74</v>
      </c>
      <c r="G29" s="120" t="s">
        <v>75</v>
      </c>
    </row>
    <row r="30" customFormat="false" ht="63.75" hidden="false" customHeight="false" outlineLevel="0" collapsed="false">
      <c r="A30" s="112" t="s">
        <v>71</v>
      </c>
      <c r="B30" s="146" t="n">
        <v>67826</v>
      </c>
      <c r="C30" s="140" t="s">
        <v>87</v>
      </c>
      <c r="D30" s="114" t="s">
        <v>88</v>
      </c>
      <c r="E30" s="141" t="n">
        <v>0.01042</v>
      </c>
      <c r="F30" s="142" t="n">
        <v>111.64</v>
      </c>
      <c r="G30" s="143" t="n">
        <f aca="false">ROUND(F30*E30,2)</f>
        <v>1.16</v>
      </c>
    </row>
    <row r="31" customFormat="false" ht="63.75" hidden="false" customHeight="false" outlineLevel="0" collapsed="false">
      <c r="A31" s="128" t="s">
        <v>71</v>
      </c>
      <c r="B31" s="129" t="n">
        <v>67827</v>
      </c>
      <c r="C31" s="130" t="s">
        <v>89</v>
      </c>
      <c r="D31" s="129" t="s">
        <v>84</v>
      </c>
      <c r="E31" s="131" t="n">
        <v>0.0026</v>
      </c>
      <c r="F31" s="132" t="n">
        <v>39.96</v>
      </c>
      <c r="G31" s="133" t="n">
        <f aca="false">ROUND(F31*E31,2)</f>
        <v>0.1</v>
      </c>
    </row>
    <row r="32" customFormat="false" ht="14.25" hidden="false" customHeight="false" outlineLevel="0" collapsed="false">
      <c r="A32" s="134"/>
      <c r="B32" s="134"/>
      <c r="C32" s="134"/>
      <c r="D32" s="134"/>
      <c r="E32" s="134"/>
      <c r="F32" s="134"/>
      <c r="G32" s="134"/>
    </row>
    <row r="33" customFormat="false" ht="14.25" hidden="false" customHeight="false" outlineLevel="0" collapsed="false">
      <c r="A33" s="147" t="s">
        <v>10</v>
      </c>
      <c r="B33" s="147"/>
      <c r="C33" s="148" t="s">
        <v>66</v>
      </c>
      <c r="D33" s="148" t="s">
        <v>67</v>
      </c>
      <c r="E33" s="148" t="s">
        <v>11</v>
      </c>
      <c r="F33" s="148"/>
      <c r="G33" s="149" t="s">
        <v>68</v>
      </c>
    </row>
    <row r="34" customFormat="false" ht="38.25" hidden="false" customHeight="true" outlineLevel="0" collapsed="false">
      <c r="A34" s="112" t="n">
        <v>98228</v>
      </c>
      <c r="B34" s="112"/>
      <c r="C34" s="113" t="s">
        <v>90</v>
      </c>
      <c r="D34" s="150" t="s">
        <v>91</v>
      </c>
      <c r="E34" s="115" t="s">
        <v>71</v>
      </c>
      <c r="F34" s="115"/>
      <c r="G34" s="116" t="n">
        <f aca="false">SUM(G36:G43)</f>
        <v>31.4</v>
      </c>
    </row>
    <row r="35" customFormat="false" ht="25.5" hidden="false" customHeight="false" outlineLevel="0" collapsed="false">
      <c r="A35" s="151" t="s">
        <v>11</v>
      </c>
      <c r="B35" s="152" t="s">
        <v>10</v>
      </c>
      <c r="C35" s="152" t="s">
        <v>72</v>
      </c>
      <c r="D35" s="152" t="s">
        <v>67</v>
      </c>
      <c r="E35" s="152" t="s">
        <v>73</v>
      </c>
      <c r="F35" s="152" t="s">
        <v>74</v>
      </c>
      <c r="G35" s="153" t="s">
        <v>75</v>
      </c>
    </row>
    <row r="36" customFormat="false" ht="14.25" hidden="false" customHeight="false" outlineLevel="0" collapsed="false">
      <c r="A36" s="154" t="s">
        <v>71</v>
      </c>
      <c r="B36" s="115" t="n">
        <v>88309</v>
      </c>
      <c r="C36" s="113" t="s">
        <v>76</v>
      </c>
      <c r="D36" s="150" t="s">
        <v>77</v>
      </c>
      <c r="E36" s="155" t="n">
        <v>0.621</v>
      </c>
      <c r="F36" s="142" t="n">
        <f aca="false">F13</f>
        <v>21.4</v>
      </c>
      <c r="G36" s="143" t="n">
        <f aca="false">ROUND(F36*E36,2)</f>
        <v>13.29</v>
      </c>
    </row>
    <row r="37" customFormat="false" ht="14.25" hidden="false" customHeight="false" outlineLevel="0" collapsed="false">
      <c r="A37" s="154" t="s">
        <v>71</v>
      </c>
      <c r="B37" s="115" t="n">
        <v>88316</v>
      </c>
      <c r="C37" s="140" t="s">
        <v>78</v>
      </c>
      <c r="D37" s="115" t="s">
        <v>77</v>
      </c>
      <c r="E37" s="156" t="n">
        <v>0.811</v>
      </c>
      <c r="F37" s="124" t="n">
        <f aca="false">F14</f>
        <v>18.09</v>
      </c>
      <c r="G37" s="143" t="n">
        <f aca="false">ROUND(F37*E37,2)</f>
        <v>14.67</v>
      </c>
    </row>
    <row r="38" customFormat="false" ht="25.5" hidden="false" customHeight="false" outlineLevel="0" collapsed="false">
      <c r="A38" s="154" t="s">
        <v>71</v>
      </c>
      <c r="B38" s="115" t="n">
        <v>88238</v>
      </c>
      <c r="C38" s="140" t="s">
        <v>92</v>
      </c>
      <c r="D38" s="115" t="s">
        <v>93</v>
      </c>
      <c r="E38" s="157" t="n">
        <f aca="false">H38*K38</f>
        <v>0.0033318</v>
      </c>
      <c r="F38" s="124" t="n">
        <v>16.4</v>
      </c>
      <c r="G38" s="143" t="n">
        <f aca="false">ROUND(F38*E38,2)</f>
        <v>0.05</v>
      </c>
      <c r="H38" s="158" t="n">
        <v>0.0018</v>
      </c>
      <c r="I38" s="0" t="s">
        <v>94</v>
      </c>
      <c r="K38" s="159" t="n">
        <v>1.851</v>
      </c>
      <c r="L38" s="0" t="s">
        <v>95</v>
      </c>
    </row>
    <row r="39" customFormat="false" ht="14.25" hidden="false" customHeight="false" outlineLevel="0" collapsed="false">
      <c r="A39" s="154" t="s">
        <v>71</v>
      </c>
      <c r="B39" s="115" t="n">
        <v>88245</v>
      </c>
      <c r="C39" s="140" t="s">
        <v>96</v>
      </c>
      <c r="D39" s="115" t="s">
        <v>77</v>
      </c>
      <c r="E39" s="157" t="n">
        <f aca="false">H39*K39</f>
        <v>0.0231375</v>
      </c>
      <c r="F39" s="124" t="n">
        <v>21.29</v>
      </c>
      <c r="G39" s="143" t="n">
        <f aca="false">ROUND(F39*E39,2)</f>
        <v>0.49</v>
      </c>
      <c r="H39" s="158" t="n">
        <v>0.0125</v>
      </c>
      <c r="I39" s="0" t="s">
        <v>94</v>
      </c>
      <c r="K39" s="159" t="n">
        <v>1.851</v>
      </c>
      <c r="L39" s="0" t="s">
        <v>95</v>
      </c>
    </row>
    <row r="40" customFormat="false" ht="14.25" hidden="false" customHeight="false" outlineLevel="0" collapsed="false">
      <c r="A40" s="154" t="s">
        <v>71</v>
      </c>
      <c r="B40" s="115" t="n">
        <v>88316</v>
      </c>
      <c r="C40" s="140" t="s">
        <v>78</v>
      </c>
      <c r="D40" s="115" t="s">
        <v>77</v>
      </c>
      <c r="E40" s="157" t="n">
        <f aca="false">H40*K40</f>
        <v>0.08729</v>
      </c>
      <c r="F40" s="124" t="n">
        <f aca="false">F14</f>
        <v>18.09</v>
      </c>
      <c r="G40" s="143" t="n">
        <f aca="false">ROUND(F40*E40,2)</f>
        <v>1.58</v>
      </c>
      <c r="H40" s="159" t="n">
        <v>2.03</v>
      </c>
      <c r="I40" s="0" t="s">
        <v>97</v>
      </c>
      <c r="K40" s="159" t="n">
        <v>0.043</v>
      </c>
      <c r="L40" s="0" t="s">
        <v>95</v>
      </c>
    </row>
    <row r="41" customFormat="false" ht="25.5" hidden="false" customHeight="false" outlineLevel="0" collapsed="false">
      <c r="A41" s="154" t="s">
        <v>71</v>
      </c>
      <c r="B41" s="115" t="n">
        <v>88377</v>
      </c>
      <c r="C41" s="140" t="s">
        <v>98</v>
      </c>
      <c r="D41" s="115" t="s">
        <v>77</v>
      </c>
      <c r="E41" s="157" t="n">
        <f aca="false">H41*K41</f>
        <v>0.05504</v>
      </c>
      <c r="F41" s="124" t="n">
        <v>21.61</v>
      </c>
      <c r="G41" s="143" t="n">
        <f aca="false">ROUND(F41*E41,2)</f>
        <v>1.19</v>
      </c>
      <c r="H41" s="159" t="n">
        <v>1.28</v>
      </c>
      <c r="I41" s="0" t="s">
        <v>97</v>
      </c>
      <c r="K41" s="159" t="n">
        <v>0.043</v>
      </c>
      <c r="L41" s="0" t="s">
        <v>95</v>
      </c>
    </row>
    <row r="42" customFormat="false" ht="51" hidden="false" customHeight="false" outlineLevel="0" collapsed="false">
      <c r="A42" s="154" t="s">
        <v>71</v>
      </c>
      <c r="B42" s="115" t="n">
        <v>89225</v>
      </c>
      <c r="C42" s="140" t="s">
        <v>99</v>
      </c>
      <c r="D42" s="115" t="s">
        <v>88</v>
      </c>
      <c r="E42" s="157" t="n">
        <f aca="false">H42*K42</f>
        <v>0.02838</v>
      </c>
      <c r="F42" s="124" t="n">
        <v>3.43</v>
      </c>
      <c r="G42" s="143" t="n">
        <f aca="false">ROUND(F42*E42,2)</f>
        <v>0.1</v>
      </c>
      <c r="H42" s="159" t="n">
        <v>0.66</v>
      </c>
      <c r="I42" s="0" t="s">
        <v>97</v>
      </c>
      <c r="K42" s="159" t="n">
        <v>0.043</v>
      </c>
      <c r="L42" s="0" t="s">
        <v>95</v>
      </c>
    </row>
    <row r="43" customFormat="false" ht="51" hidden="false" customHeight="false" outlineLevel="0" collapsed="false">
      <c r="A43" s="128" t="s">
        <v>71</v>
      </c>
      <c r="B43" s="129" t="n">
        <v>89226</v>
      </c>
      <c r="C43" s="130" t="s">
        <v>100</v>
      </c>
      <c r="D43" s="129" t="s">
        <v>84</v>
      </c>
      <c r="E43" s="160" t="n">
        <f aca="false">H43*K43</f>
        <v>0.02666</v>
      </c>
      <c r="F43" s="132" t="n">
        <v>1.05</v>
      </c>
      <c r="G43" s="133" t="n">
        <f aca="false">ROUND(F43*E43,2)</f>
        <v>0.03</v>
      </c>
      <c r="H43" s="159" t="n">
        <v>0.62</v>
      </c>
      <c r="I43" s="0" t="s">
        <v>97</v>
      </c>
      <c r="K43" s="159" t="n">
        <v>0.043</v>
      </c>
      <c r="L43" s="0" t="s">
        <v>95</v>
      </c>
    </row>
    <row r="44" customFormat="false" ht="14.25" hidden="false" customHeight="false" outlineLevel="0" collapsed="false">
      <c r="A44" s="161"/>
      <c r="B44" s="161"/>
      <c r="C44" s="161"/>
      <c r="D44" s="161"/>
      <c r="E44" s="161"/>
      <c r="F44" s="161"/>
      <c r="G44" s="161"/>
    </row>
    <row r="45" customFormat="false" ht="14.25" hidden="false" customHeight="false" outlineLevel="0" collapsed="false">
      <c r="A45" s="109" t="s">
        <v>10</v>
      </c>
      <c r="B45" s="109"/>
      <c r="C45" s="110" t="s">
        <v>66</v>
      </c>
      <c r="D45" s="110" t="s">
        <v>67</v>
      </c>
      <c r="E45" s="110" t="s">
        <v>11</v>
      </c>
      <c r="F45" s="110"/>
      <c r="G45" s="111" t="s">
        <v>68</v>
      </c>
    </row>
    <row r="46" customFormat="false" ht="25.5" hidden="false" customHeight="true" outlineLevel="0" collapsed="false">
      <c r="A46" s="112" t="n">
        <v>96527</v>
      </c>
      <c r="B46" s="112"/>
      <c r="C46" s="135" t="s">
        <v>101</v>
      </c>
      <c r="D46" s="67" t="s">
        <v>70</v>
      </c>
      <c r="E46" s="115" t="s">
        <v>71</v>
      </c>
      <c r="F46" s="115"/>
      <c r="G46" s="116" t="n">
        <f aca="false">SUM(G48:G49)</f>
        <v>106.08</v>
      </c>
    </row>
    <row r="47" customFormat="false" ht="25.5" hidden="false" customHeight="false" outlineLevel="0" collapsed="false">
      <c r="A47" s="118" t="s">
        <v>11</v>
      </c>
      <c r="B47" s="119" t="s">
        <v>10</v>
      </c>
      <c r="C47" s="119" t="s">
        <v>72</v>
      </c>
      <c r="D47" s="119" t="s">
        <v>67</v>
      </c>
      <c r="E47" s="119" t="s">
        <v>73</v>
      </c>
      <c r="F47" s="119" t="s">
        <v>74</v>
      </c>
      <c r="G47" s="120" t="s">
        <v>75</v>
      </c>
    </row>
    <row r="48" customFormat="false" ht="14.25" hidden="false" customHeight="false" outlineLevel="0" collapsed="false">
      <c r="A48" s="121" t="s">
        <v>71</v>
      </c>
      <c r="B48" s="122" t="n">
        <v>88309</v>
      </c>
      <c r="C48" s="113" t="s">
        <v>76</v>
      </c>
      <c r="D48" s="114" t="s">
        <v>77</v>
      </c>
      <c r="E48" s="162" t="n">
        <v>1.459</v>
      </c>
      <c r="F48" s="142" t="n">
        <f aca="false">F13</f>
        <v>21.4</v>
      </c>
      <c r="G48" s="143" t="n">
        <f aca="false">ROUND(F48*E48,2)</f>
        <v>31.22</v>
      </c>
    </row>
    <row r="49" customFormat="false" ht="14.25" hidden="false" customHeight="false" outlineLevel="0" collapsed="false">
      <c r="A49" s="128" t="s">
        <v>71</v>
      </c>
      <c r="B49" s="129" t="n">
        <v>88316</v>
      </c>
      <c r="C49" s="130" t="s">
        <v>78</v>
      </c>
      <c r="D49" s="129" t="s">
        <v>77</v>
      </c>
      <c r="E49" s="160" t="n">
        <v>4.138</v>
      </c>
      <c r="F49" s="132" t="n">
        <f aca="false">F14</f>
        <v>18.09</v>
      </c>
      <c r="G49" s="133" t="n">
        <f aca="false">ROUND(F49*E49,2)</f>
        <v>74.86</v>
      </c>
    </row>
    <row r="50" customFormat="false" ht="14.25" hidden="false" customHeight="false" outlineLevel="0" collapsed="false">
      <c r="A50" s="161"/>
      <c r="B50" s="161"/>
      <c r="C50" s="161"/>
      <c r="D50" s="161"/>
      <c r="E50" s="161"/>
      <c r="F50" s="161"/>
      <c r="G50" s="161"/>
    </row>
    <row r="51" customFormat="false" ht="14.25" hidden="false" customHeight="false" outlineLevel="0" collapsed="false">
      <c r="A51" s="109" t="s">
        <v>10</v>
      </c>
      <c r="B51" s="109"/>
      <c r="C51" s="110" t="s">
        <v>66</v>
      </c>
      <c r="D51" s="110" t="s">
        <v>67</v>
      </c>
      <c r="E51" s="110" t="s">
        <v>11</v>
      </c>
      <c r="F51" s="110"/>
      <c r="G51" s="111" t="s">
        <v>68</v>
      </c>
    </row>
    <row r="52" customFormat="false" ht="51" hidden="false" customHeight="true" outlineLevel="0" collapsed="false">
      <c r="A52" s="112" t="n">
        <v>94103</v>
      </c>
      <c r="B52" s="112"/>
      <c r="C52" s="113" t="s">
        <v>102</v>
      </c>
      <c r="D52" s="114" t="s">
        <v>70</v>
      </c>
      <c r="E52" s="115" t="s">
        <v>71</v>
      </c>
      <c r="F52" s="115"/>
      <c r="G52" s="116" t="n">
        <f aca="false">SUM(G54:G55)</f>
        <v>123.57</v>
      </c>
    </row>
    <row r="53" customFormat="false" ht="25.5" hidden="false" customHeight="false" outlineLevel="0" collapsed="false">
      <c r="A53" s="118" t="s">
        <v>11</v>
      </c>
      <c r="B53" s="119" t="s">
        <v>10</v>
      </c>
      <c r="C53" s="119" t="s">
        <v>72</v>
      </c>
      <c r="D53" s="119" t="s">
        <v>67</v>
      </c>
      <c r="E53" s="119" t="s">
        <v>73</v>
      </c>
      <c r="F53" s="119" t="s">
        <v>74</v>
      </c>
      <c r="G53" s="120" t="s">
        <v>75</v>
      </c>
    </row>
    <row r="54" customFormat="false" ht="14.25" hidden="false" customHeight="false" outlineLevel="0" collapsed="false">
      <c r="A54" s="121" t="s">
        <v>71</v>
      </c>
      <c r="B54" s="122" t="n">
        <v>88309</v>
      </c>
      <c r="C54" s="113" t="s">
        <v>76</v>
      </c>
      <c r="D54" s="114" t="s">
        <v>77</v>
      </c>
      <c r="E54" s="163" t="n">
        <v>2.546</v>
      </c>
      <c r="F54" s="164" t="n">
        <f aca="false">F13</f>
        <v>21.4</v>
      </c>
      <c r="G54" s="165" t="n">
        <f aca="false">ROUND(F54*E54,2)</f>
        <v>54.48</v>
      </c>
    </row>
    <row r="55" customFormat="false" ht="14.25" hidden="false" customHeight="false" outlineLevel="0" collapsed="false">
      <c r="A55" s="128" t="s">
        <v>71</v>
      </c>
      <c r="B55" s="129" t="n">
        <v>88316</v>
      </c>
      <c r="C55" s="130" t="s">
        <v>78</v>
      </c>
      <c r="D55" s="129" t="s">
        <v>77</v>
      </c>
      <c r="E55" s="166" t="n">
        <v>3.819</v>
      </c>
      <c r="F55" s="167" t="n">
        <f aca="false">F14</f>
        <v>18.09</v>
      </c>
      <c r="G55" s="168" t="n">
        <f aca="false">ROUND(F55*E55,2)</f>
        <v>69.09</v>
      </c>
    </row>
    <row r="56" customFormat="false" ht="14.25" hidden="false" customHeight="false" outlineLevel="0" collapsed="false">
      <c r="A56" s="161"/>
      <c r="B56" s="161"/>
      <c r="C56" s="161"/>
      <c r="D56" s="161"/>
      <c r="E56" s="161"/>
      <c r="F56" s="161"/>
      <c r="G56" s="161"/>
    </row>
    <row r="57" customFormat="false" ht="14.25" hidden="false" customHeight="false" outlineLevel="0" collapsed="false">
      <c r="A57" s="109" t="s">
        <v>10</v>
      </c>
      <c r="B57" s="109"/>
      <c r="C57" s="110" t="s">
        <v>66</v>
      </c>
      <c r="D57" s="110" t="s">
        <v>67</v>
      </c>
      <c r="E57" s="110" t="s">
        <v>11</v>
      </c>
      <c r="F57" s="110"/>
      <c r="G57" s="111" t="s">
        <v>68</v>
      </c>
    </row>
    <row r="58" customFormat="false" ht="38.25" hidden="false" customHeight="true" outlineLevel="0" collapsed="false">
      <c r="A58" s="112" t="n">
        <v>96530</v>
      </c>
      <c r="B58" s="112"/>
      <c r="C58" s="113" t="s">
        <v>103</v>
      </c>
      <c r="D58" s="114" t="s">
        <v>104</v>
      </c>
      <c r="E58" s="115" t="s">
        <v>71</v>
      </c>
      <c r="F58" s="115"/>
      <c r="G58" s="116" t="n">
        <f aca="false">SUM(G60:G61)</f>
        <v>42.31805</v>
      </c>
    </row>
    <row r="59" customFormat="false" ht="25.5" hidden="false" customHeight="false" outlineLevel="0" collapsed="false">
      <c r="A59" s="118" t="s">
        <v>11</v>
      </c>
      <c r="B59" s="119" t="s">
        <v>10</v>
      </c>
      <c r="C59" s="119" t="s">
        <v>72</v>
      </c>
      <c r="D59" s="119" t="s">
        <v>67</v>
      </c>
      <c r="E59" s="119" t="s">
        <v>73</v>
      </c>
      <c r="F59" s="119" t="s">
        <v>74</v>
      </c>
      <c r="G59" s="120" t="s">
        <v>75</v>
      </c>
    </row>
    <row r="60" customFormat="false" ht="25.5" hidden="false" customHeight="false" outlineLevel="0" collapsed="false">
      <c r="A60" s="169" t="s">
        <v>71</v>
      </c>
      <c r="B60" s="170" t="n">
        <v>88239</v>
      </c>
      <c r="C60" s="135" t="s">
        <v>105</v>
      </c>
      <c r="D60" s="114" t="s">
        <v>77</v>
      </c>
      <c r="E60" s="163" t="n">
        <v>0.555</v>
      </c>
      <c r="F60" s="164" t="n">
        <v>17.51</v>
      </c>
      <c r="G60" s="171" t="n">
        <f aca="false">F60*E60</f>
        <v>9.71805</v>
      </c>
    </row>
    <row r="61" customFormat="false" ht="25.5" hidden="false" customHeight="false" outlineLevel="0" collapsed="false">
      <c r="A61" s="172" t="s">
        <v>71</v>
      </c>
      <c r="B61" s="173" t="n">
        <v>88262</v>
      </c>
      <c r="C61" s="174" t="s">
        <v>106</v>
      </c>
      <c r="D61" s="173" t="s">
        <v>77</v>
      </c>
      <c r="E61" s="166" t="n">
        <v>1.566</v>
      </c>
      <c r="F61" s="167" t="n">
        <v>20.82</v>
      </c>
      <c r="G61" s="168" t="n">
        <f aca="false">ROUND(F61*E61,2)</f>
        <v>32.6</v>
      </c>
    </row>
    <row r="62" customFormat="false" ht="14.25" hidden="false" customHeight="false" outlineLevel="0" collapsed="false">
      <c r="A62" s="161"/>
      <c r="B62" s="161"/>
      <c r="C62" s="161"/>
      <c r="D62" s="161"/>
      <c r="E62" s="161"/>
      <c r="F62" s="161"/>
      <c r="G62" s="161"/>
    </row>
    <row r="63" customFormat="false" ht="14.25" hidden="false" customHeight="false" outlineLevel="0" collapsed="false">
      <c r="A63" s="109" t="s">
        <v>10</v>
      </c>
      <c r="B63" s="109"/>
      <c r="C63" s="110" t="s">
        <v>66</v>
      </c>
      <c r="D63" s="110" t="s">
        <v>67</v>
      </c>
      <c r="E63" s="110" t="s">
        <v>11</v>
      </c>
      <c r="F63" s="110"/>
      <c r="G63" s="111" t="s">
        <v>68</v>
      </c>
    </row>
    <row r="64" customFormat="false" ht="38.25" hidden="false" customHeight="true" outlineLevel="0" collapsed="false">
      <c r="A64" s="175" t="n">
        <v>96545</v>
      </c>
      <c r="B64" s="175"/>
      <c r="C64" s="140" t="s">
        <v>107</v>
      </c>
      <c r="D64" s="67" t="s">
        <v>108</v>
      </c>
      <c r="E64" s="115" t="s">
        <v>71</v>
      </c>
      <c r="F64" s="115"/>
      <c r="G64" s="116" t="n">
        <f aca="false">SUM(G66:G67)</f>
        <v>3.1</v>
      </c>
    </row>
    <row r="65" customFormat="false" ht="25.5" hidden="false" customHeight="false" outlineLevel="0" collapsed="false">
      <c r="A65" s="118" t="s">
        <v>11</v>
      </c>
      <c r="B65" s="119" t="s">
        <v>10</v>
      </c>
      <c r="C65" s="119" t="s">
        <v>72</v>
      </c>
      <c r="D65" s="119" t="s">
        <v>67</v>
      </c>
      <c r="E65" s="119" t="s">
        <v>73</v>
      </c>
      <c r="F65" s="119" t="s">
        <v>74</v>
      </c>
      <c r="G65" s="120" t="s">
        <v>75</v>
      </c>
    </row>
    <row r="66" customFormat="false" ht="25.5" hidden="false" customHeight="false" outlineLevel="0" collapsed="false">
      <c r="A66" s="112" t="s">
        <v>71</v>
      </c>
      <c r="B66" s="146" t="n">
        <v>88238</v>
      </c>
      <c r="C66" s="140" t="s">
        <v>92</v>
      </c>
      <c r="D66" s="114" t="s">
        <v>77</v>
      </c>
      <c r="E66" s="162" t="n">
        <v>0.0375</v>
      </c>
      <c r="F66" s="164" t="n">
        <v>16.4</v>
      </c>
      <c r="G66" s="176" t="n">
        <f aca="false">ROUND(F66*E66,2)</f>
        <v>0.62</v>
      </c>
    </row>
    <row r="67" customFormat="false" ht="14.25" hidden="false" customHeight="false" outlineLevel="0" collapsed="false">
      <c r="A67" s="136" t="s">
        <v>71</v>
      </c>
      <c r="B67" s="177" t="n">
        <v>88245</v>
      </c>
      <c r="C67" s="130" t="s">
        <v>96</v>
      </c>
      <c r="D67" s="178" t="s">
        <v>77</v>
      </c>
      <c r="E67" s="179" t="n">
        <v>0.1155</v>
      </c>
      <c r="F67" s="138" t="n">
        <v>21.5</v>
      </c>
      <c r="G67" s="133" t="n">
        <f aca="false">ROUND(F67*E67,2)</f>
        <v>2.48</v>
      </c>
    </row>
    <row r="68" customFormat="false" ht="14.25" hidden="false" customHeight="false" outlineLevel="0" collapsed="false">
      <c r="A68" s="180"/>
      <c r="B68" s="181"/>
      <c r="C68" s="182"/>
      <c r="D68" s="183"/>
      <c r="E68" s="184"/>
      <c r="F68" s="185"/>
      <c r="G68" s="185"/>
    </row>
    <row r="69" customFormat="false" ht="14.25" hidden="false" customHeight="false" outlineLevel="0" collapsed="false">
      <c r="A69" s="109" t="s">
        <v>10</v>
      </c>
      <c r="B69" s="109"/>
      <c r="C69" s="110" t="s">
        <v>66</v>
      </c>
      <c r="D69" s="110" t="s">
        <v>67</v>
      </c>
      <c r="E69" s="110" t="s">
        <v>11</v>
      </c>
      <c r="F69" s="110"/>
      <c r="G69" s="111" t="s">
        <v>68</v>
      </c>
    </row>
    <row r="70" customFormat="false" ht="38.25" hidden="false" customHeight="true" outlineLevel="0" collapsed="false">
      <c r="A70" s="112" t="n">
        <v>96543</v>
      </c>
      <c r="B70" s="112"/>
      <c r="C70" s="186" t="s">
        <v>109</v>
      </c>
      <c r="D70" s="67" t="s">
        <v>108</v>
      </c>
      <c r="E70" s="115" t="s">
        <v>71</v>
      </c>
      <c r="F70" s="115"/>
      <c r="G70" s="116" t="n">
        <f aca="false">SUM(G72:G73)</f>
        <v>5.18</v>
      </c>
    </row>
    <row r="71" customFormat="false" ht="25.5" hidden="false" customHeight="false" outlineLevel="0" collapsed="false">
      <c r="A71" s="118" t="s">
        <v>11</v>
      </c>
      <c r="B71" s="119" t="s">
        <v>10</v>
      </c>
      <c r="C71" s="119" t="s">
        <v>72</v>
      </c>
      <c r="D71" s="119" t="s">
        <v>67</v>
      </c>
      <c r="E71" s="119" t="s">
        <v>73</v>
      </c>
      <c r="F71" s="119" t="s">
        <v>74</v>
      </c>
      <c r="G71" s="120" t="s">
        <v>75</v>
      </c>
    </row>
    <row r="72" customFormat="false" ht="25.5" hidden="false" customHeight="false" outlineLevel="0" collapsed="false">
      <c r="A72" s="112" t="s">
        <v>71</v>
      </c>
      <c r="B72" s="146" t="n">
        <v>88238</v>
      </c>
      <c r="C72" s="140" t="s">
        <v>92</v>
      </c>
      <c r="D72" s="114" t="s">
        <v>77</v>
      </c>
      <c r="E72" s="162" t="n">
        <v>0.0635</v>
      </c>
      <c r="F72" s="142" t="n">
        <f aca="false">F66</f>
        <v>16.4</v>
      </c>
      <c r="G72" s="143" t="n">
        <f aca="false">ROUND(F72*E72,2)</f>
        <v>1.04</v>
      </c>
    </row>
    <row r="73" customFormat="false" ht="14.25" hidden="false" customHeight="false" outlineLevel="0" collapsed="false">
      <c r="A73" s="136" t="s">
        <v>71</v>
      </c>
      <c r="B73" s="177" t="n">
        <v>88245</v>
      </c>
      <c r="C73" s="130" t="s">
        <v>96</v>
      </c>
      <c r="D73" s="178" t="s">
        <v>77</v>
      </c>
      <c r="E73" s="160" t="n">
        <v>0.1945</v>
      </c>
      <c r="F73" s="132" t="n">
        <v>21.29</v>
      </c>
      <c r="G73" s="133" t="n">
        <f aca="false">ROUND(F73*E73,2)</f>
        <v>4.14</v>
      </c>
    </row>
    <row r="75" customFormat="false" ht="14.25" hidden="false" customHeight="false" outlineLevel="0" collapsed="false">
      <c r="A75" s="109" t="s">
        <v>10</v>
      </c>
      <c r="B75" s="109"/>
      <c r="C75" s="110" t="s">
        <v>66</v>
      </c>
      <c r="D75" s="110" t="s">
        <v>67</v>
      </c>
      <c r="E75" s="110" t="s">
        <v>11</v>
      </c>
      <c r="F75" s="110"/>
      <c r="G75" s="111" t="s">
        <v>68</v>
      </c>
    </row>
    <row r="76" customFormat="false" ht="38.25" hidden="false" customHeight="true" outlineLevel="0" collapsed="false">
      <c r="A76" s="112" t="n">
        <v>94964</v>
      </c>
      <c r="B76" s="112"/>
      <c r="C76" s="135" t="s">
        <v>110</v>
      </c>
      <c r="D76" s="114" t="s">
        <v>70</v>
      </c>
      <c r="E76" s="115" t="s">
        <v>71</v>
      </c>
      <c r="F76" s="115"/>
      <c r="G76" s="116" t="n">
        <f aca="false">SUM(G78:G80)</f>
        <v>81.36</v>
      </c>
    </row>
    <row r="77" customFormat="false" ht="25.5" hidden="false" customHeight="false" outlineLevel="0" collapsed="false">
      <c r="A77" s="118" t="s">
        <v>11</v>
      </c>
      <c r="B77" s="119" t="s">
        <v>10</v>
      </c>
      <c r="C77" s="119" t="s">
        <v>72</v>
      </c>
      <c r="D77" s="119" t="s">
        <v>67</v>
      </c>
      <c r="E77" s="119" t="s">
        <v>73</v>
      </c>
      <c r="F77" s="119" t="s">
        <v>74</v>
      </c>
      <c r="G77" s="120" t="s">
        <v>75</v>
      </c>
    </row>
    <row r="78" customFormat="false" ht="14.25" hidden="false" customHeight="false" outlineLevel="0" collapsed="false">
      <c r="A78" s="112" t="s">
        <v>71</v>
      </c>
      <c r="B78" s="146" t="n">
        <v>88316</v>
      </c>
      <c r="C78" s="140" t="s">
        <v>78</v>
      </c>
      <c r="D78" s="114" t="s">
        <v>77</v>
      </c>
      <c r="E78" s="162" t="n">
        <v>2.53</v>
      </c>
      <c r="F78" s="142" t="n">
        <f aca="false">F14</f>
        <v>18.09</v>
      </c>
      <c r="G78" s="143" t="n">
        <f aca="false">ROUND(F78*E78,2)</f>
        <v>45.77</v>
      </c>
    </row>
    <row r="79" customFormat="false" ht="25.5" hidden="false" customHeight="false" outlineLevel="0" collapsed="false">
      <c r="A79" s="112" t="s">
        <v>71</v>
      </c>
      <c r="B79" s="146" t="n">
        <v>88377</v>
      </c>
      <c r="C79" s="140" t="s">
        <v>98</v>
      </c>
      <c r="D79" s="150" t="s">
        <v>77</v>
      </c>
      <c r="E79" s="162" t="n">
        <v>1.6</v>
      </c>
      <c r="F79" s="142" t="n">
        <v>21.61</v>
      </c>
      <c r="G79" s="143" t="n">
        <f aca="false">ROUND(F79*E79,2)</f>
        <v>34.58</v>
      </c>
    </row>
    <row r="80" customFormat="false" ht="51" hidden="false" customHeight="false" outlineLevel="0" collapsed="false">
      <c r="A80" s="112" t="s">
        <v>71</v>
      </c>
      <c r="B80" s="146" t="n">
        <v>88830</v>
      </c>
      <c r="C80" s="140" t="s">
        <v>111</v>
      </c>
      <c r="D80" s="150" t="s">
        <v>88</v>
      </c>
      <c r="E80" s="162" t="n">
        <v>0.83</v>
      </c>
      <c r="F80" s="142" t="n">
        <v>1.22</v>
      </c>
      <c r="G80" s="143" t="n">
        <f aca="false">ROUND(F80*E80,2)</f>
        <v>1.01</v>
      </c>
    </row>
    <row r="81" customFormat="false" ht="51" hidden="false" customHeight="false" outlineLevel="0" collapsed="false">
      <c r="A81" s="136" t="s">
        <v>71</v>
      </c>
      <c r="B81" s="177" t="n">
        <v>88831</v>
      </c>
      <c r="C81" s="130" t="s">
        <v>112</v>
      </c>
      <c r="D81" s="187" t="s">
        <v>84</v>
      </c>
      <c r="E81" s="179" t="n">
        <v>0.78</v>
      </c>
      <c r="F81" s="138" t="n">
        <v>0.25</v>
      </c>
      <c r="G81" s="133" t="n">
        <f aca="false">ROUND(F81*E81,2)</f>
        <v>0.2</v>
      </c>
    </row>
    <row r="83" customFormat="false" ht="14.25" hidden="false" customHeight="false" outlineLevel="0" collapsed="false">
      <c r="A83" s="109" t="s">
        <v>10</v>
      </c>
      <c r="B83" s="109"/>
      <c r="C83" s="110" t="s">
        <v>66</v>
      </c>
      <c r="D83" s="110" t="s">
        <v>67</v>
      </c>
      <c r="E83" s="110" t="s">
        <v>11</v>
      </c>
      <c r="F83" s="110"/>
      <c r="G83" s="111" t="s">
        <v>68</v>
      </c>
    </row>
    <row r="84" customFormat="false" ht="38.25" hidden="false" customHeight="true" outlineLevel="0" collapsed="false">
      <c r="A84" s="112" t="n">
        <v>92873</v>
      </c>
      <c r="B84" s="112"/>
      <c r="C84" s="135" t="s">
        <v>113</v>
      </c>
      <c r="D84" s="114" t="s">
        <v>70</v>
      </c>
      <c r="E84" s="115" t="s">
        <v>71</v>
      </c>
      <c r="F84" s="115"/>
      <c r="G84" s="116" t="n">
        <f aca="false">SUM(G86:G88)</f>
        <v>178.11</v>
      </c>
    </row>
    <row r="85" customFormat="false" ht="25.5" hidden="false" customHeight="false" outlineLevel="0" collapsed="false">
      <c r="A85" s="118" t="s">
        <v>11</v>
      </c>
      <c r="B85" s="119" t="s">
        <v>10</v>
      </c>
      <c r="C85" s="119" t="s">
        <v>72</v>
      </c>
      <c r="D85" s="119" t="s">
        <v>67</v>
      </c>
      <c r="E85" s="119" t="s">
        <v>73</v>
      </c>
      <c r="F85" s="119" t="s">
        <v>74</v>
      </c>
      <c r="G85" s="120" t="s">
        <v>75</v>
      </c>
    </row>
    <row r="86" customFormat="false" ht="25.5" hidden="false" customHeight="false" outlineLevel="0" collapsed="false">
      <c r="A86" s="112" t="s">
        <v>71</v>
      </c>
      <c r="B86" s="146" t="n">
        <v>88262</v>
      </c>
      <c r="C86" s="140" t="s">
        <v>106</v>
      </c>
      <c r="D86" s="114" t="s">
        <v>77</v>
      </c>
      <c r="E86" s="162" t="n">
        <v>1.846</v>
      </c>
      <c r="F86" s="142" t="n">
        <f aca="false">F61</f>
        <v>20.82</v>
      </c>
      <c r="G86" s="143" t="n">
        <f aca="false">ROUND(F86*E86,2)</f>
        <v>38.43</v>
      </c>
    </row>
    <row r="87" customFormat="false" ht="14.25" hidden="false" customHeight="false" outlineLevel="0" collapsed="false">
      <c r="A87" s="112" t="s">
        <v>71</v>
      </c>
      <c r="B87" s="146" t="n">
        <v>88309</v>
      </c>
      <c r="C87" s="140" t="s">
        <v>76</v>
      </c>
      <c r="D87" s="150" t="s">
        <v>77</v>
      </c>
      <c r="E87" s="162" t="n">
        <v>1.846</v>
      </c>
      <c r="F87" s="142" t="n">
        <f aca="false">F13</f>
        <v>21.4</v>
      </c>
      <c r="G87" s="143" t="n">
        <f aca="false">ROUND(F87*E87,2)</f>
        <v>39.5</v>
      </c>
    </row>
    <row r="88" customFormat="false" ht="14.25" hidden="false" customHeight="false" outlineLevel="0" collapsed="false">
      <c r="A88" s="112" t="s">
        <v>71</v>
      </c>
      <c r="B88" s="146" t="n">
        <v>88316</v>
      </c>
      <c r="C88" s="140" t="s">
        <v>78</v>
      </c>
      <c r="D88" s="150" t="s">
        <v>77</v>
      </c>
      <c r="E88" s="162" t="n">
        <v>5.538</v>
      </c>
      <c r="F88" s="142" t="n">
        <f aca="false">F14</f>
        <v>18.09</v>
      </c>
      <c r="G88" s="143" t="n">
        <f aca="false">ROUND(F88*E88,2)</f>
        <v>100.18</v>
      </c>
    </row>
    <row r="89" customFormat="false" ht="38.25" hidden="false" customHeight="false" outlineLevel="0" collapsed="false">
      <c r="A89" s="112" t="s">
        <v>71</v>
      </c>
      <c r="B89" s="146" t="n">
        <v>90586</v>
      </c>
      <c r="C89" s="140" t="s">
        <v>114</v>
      </c>
      <c r="D89" s="150" t="s">
        <v>88</v>
      </c>
      <c r="E89" s="162" t="n">
        <v>0.672</v>
      </c>
      <c r="F89" s="142" t="n">
        <v>1.26</v>
      </c>
      <c r="G89" s="143" t="n">
        <f aca="false">ROUND(F89*E89,2)</f>
        <v>0.85</v>
      </c>
    </row>
    <row r="90" customFormat="false" ht="38.25" hidden="false" customHeight="false" outlineLevel="0" collapsed="false">
      <c r="A90" s="136" t="s">
        <v>71</v>
      </c>
      <c r="B90" s="177" t="n">
        <v>90587</v>
      </c>
      <c r="C90" s="130" t="s">
        <v>115</v>
      </c>
      <c r="D90" s="187" t="s">
        <v>84</v>
      </c>
      <c r="E90" s="179" t="n">
        <v>1.174</v>
      </c>
      <c r="F90" s="138" t="n">
        <v>0.29</v>
      </c>
      <c r="G90" s="133" t="n">
        <f aca="false">ROUND(F90*E90,2)</f>
        <v>0.34</v>
      </c>
    </row>
    <row r="92" customFormat="false" ht="14.25" hidden="false" customHeight="false" outlineLevel="0" collapsed="false">
      <c r="A92" s="109" t="s">
        <v>10</v>
      </c>
      <c r="B92" s="109"/>
      <c r="C92" s="110" t="s">
        <v>66</v>
      </c>
      <c r="D92" s="110" t="s">
        <v>67</v>
      </c>
      <c r="E92" s="110" t="s">
        <v>11</v>
      </c>
      <c r="F92" s="110"/>
      <c r="G92" s="111" t="s">
        <v>68</v>
      </c>
    </row>
    <row r="93" customFormat="false" ht="25.5" hidden="false" customHeight="true" outlineLevel="0" collapsed="false">
      <c r="A93" s="112" t="n">
        <v>96995</v>
      </c>
      <c r="B93" s="112"/>
      <c r="C93" s="135" t="s">
        <v>116</v>
      </c>
      <c r="D93" s="114" t="s">
        <v>70</v>
      </c>
      <c r="E93" s="115" t="s">
        <v>71</v>
      </c>
      <c r="F93" s="115"/>
      <c r="G93" s="116" t="n">
        <f aca="false">SUM(G95:G95)</f>
        <v>43.39</v>
      </c>
    </row>
    <row r="94" customFormat="false" ht="25.5" hidden="false" customHeight="false" outlineLevel="0" collapsed="false">
      <c r="A94" s="118" t="s">
        <v>11</v>
      </c>
      <c r="B94" s="119" t="s">
        <v>10</v>
      </c>
      <c r="C94" s="119" t="s">
        <v>72</v>
      </c>
      <c r="D94" s="119" t="s">
        <v>67</v>
      </c>
      <c r="E94" s="119" t="s">
        <v>73</v>
      </c>
      <c r="F94" s="119" t="s">
        <v>74</v>
      </c>
      <c r="G94" s="120" t="s">
        <v>75</v>
      </c>
    </row>
    <row r="95" customFormat="false" ht="14.25" hidden="false" customHeight="false" outlineLevel="0" collapsed="false">
      <c r="A95" s="136" t="s">
        <v>71</v>
      </c>
      <c r="B95" s="177" t="n">
        <v>88316</v>
      </c>
      <c r="C95" s="188" t="s">
        <v>78</v>
      </c>
      <c r="D95" s="178" t="s">
        <v>77</v>
      </c>
      <c r="E95" s="179" t="n">
        <v>2.3986</v>
      </c>
      <c r="F95" s="138" t="n">
        <f aca="false">F14</f>
        <v>18.09</v>
      </c>
      <c r="G95" s="133" t="n">
        <f aca="false">ROUND(F95*E95,2)</f>
        <v>43.39</v>
      </c>
    </row>
    <row r="97" customFormat="false" ht="14.25" hidden="false" customHeight="false" outlineLevel="0" collapsed="false">
      <c r="A97" s="109" t="s">
        <v>10</v>
      </c>
      <c r="B97" s="109"/>
      <c r="C97" s="110" t="s">
        <v>66</v>
      </c>
      <c r="D97" s="110" t="s">
        <v>67</v>
      </c>
      <c r="E97" s="110" t="s">
        <v>11</v>
      </c>
      <c r="F97" s="110"/>
      <c r="G97" s="111" t="s">
        <v>68</v>
      </c>
    </row>
    <row r="98" customFormat="false" ht="38.25" hidden="false" customHeight="true" outlineLevel="0" collapsed="false">
      <c r="A98" s="112" t="n">
        <v>92269</v>
      </c>
      <c r="B98" s="112"/>
      <c r="C98" s="186" t="s">
        <v>117</v>
      </c>
      <c r="D98" s="114" t="s">
        <v>104</v>
      </c>
      <c r="E98" s="115" t="s">
        <v>71</v>
      </c>
      <c r="F98" s="115"/>
      <c r="G98" s="116" t="n">
        <f aca="false">SUM(G100:G101)</f>
        <v>16.41</v>
      </c>
    </row>
    <row r="99" customFormat="false" ht="25.5" hidden="false" customHeight="false" outlineLevel="0" collapsed="false">
      <c r="A99" s="118" t="s">
        <v>11</v>
      </c>
      <c r="B99" s="119" t="s">
        <v>10</v>
      </c>
      <c r="C99" s="119" t="s">
        <v>72</v>
      </c>
      <c r="D99" s="119" t="s">
        <v>67</v>
      </c>
      <c r="E99" s="119" t="s">
        <v>73</v>
      </c>
      <c r="F99" s="119" t="s">
        <v>74</v>
      </c>
      <c r="G99" s="120" t="s">
        <v>75</v>
      </c>
    </row>
    <row r="100" customFormat="false" ht="25.5" hidden="false" customHeight="false" outlineLevel="0" collapsed="false">
      <c r="A100" s="112" t="s">
        <v>71</v>
      </c>
      <c r="B100" s="146" t="n">
        <v>88239</v>
      </c>
      <c r="C100" s="135" t="s">
        <v>105</v>
      </c>
      <c r="D100" s="114" t="s">
        <v>77</v>
      </c>
      <c r="E100" s="162" t="n">
        <v>0.135</v>
      </c>
      <c r="F100" s="142" t="n">
        <f aca="false">F60</f>
        <v>17.51</v>
      </c>
      <c r="G100" s="143" t="n">
        <f aca="false">ROUND(F100*E100,2)</f>
        <v>2.36</v>
      </c>
    </row>
    <row r="101" customFormat="false" ht="25.5" hidden="false" customHeight="false" outlineLevel="0" collapsed="false">
      <c r="A101" s="136" t="s">
        <v>71</v>
      </c>
      <c r="B101" s="177" t="n">
        <v>88262</v>
      </c>
      <c r="C101" s="130" t="s">
        <v>106</v>
      </c>
      <c r="D101" s="187" t="s">
        <v>77</v>
      </c>
      <c r="E101" s="179" t="n">
        <v>0.675</v>
      </c>
      <c r="F101" s="138" t="n">
        <f aca="false">F61</f>
        <v>20.82</v>
      </c>
      <c r="G101" s="133" t="n">
        <f aca="false">ROUND(F101*E101,2)</f>
        <v>14.05</v>
      </c>
    </row>
    <row r="103" customFormat="false" ht="14.25" hidden="false" customHeight="false" outlineLevel="0" collapsed="false">
      <c r="A103" s="109" t="s">
        <v>10</v>
      </c>
      <c r="B103" s="109"/>
      <c r="C103" s="110" t="s">
        <v>66</v>
      </c>
      <c r="D103" s="110" t="s">
        <v>67</v>
      </c>
      <c r="E103" s="110" t="s">
        <v>11</v>
      </c>
      <c r="F103" s="110"/>
      <c r="G103" s="111" t="s">
        <v>68</v>
      </c>
    </row>
    <row r="104" customFormat="false" ht="51" hidden="false" customHeight="true" outlineLevel="0" collapsed="false">
      <c r="A104" s="112" t="n">
        <v>92775</v>
      </c>
      <c r="B104" s="112"/>
      <c r="C104" s="135" t="s">
        <v>118</v>
      </c>
      <c r="D104" s="67" t="s">
        <v>108</v>
      </c>
      <c r="E104" s="115" t="s">
        <v>71</v>
      </c>
      <c r="F104" s="115"/>
      <c r="G104" s="116" t="n">
        <f aca="false">SUM(G106:G107)</f>
        <v>5.38</v>
      </c>
    </row>
    <row r="105" customFormat="false" ht="25.5" hidden="false" customHeight="false" outlineLevel="0" collapsed="false">
      <c r="A105" s="118" t="s">
        <v>11</v>
      </c>
      <c r="B105" s="119" t="s">
        <v>10</v>
      </c>
      <c r="C105" s="119" t="s">
        <v>72</v>
      </c>
      <c r="D105" s="119" t="s">
        <v>67</v>
      </c>
      <c r="E105" s="119" t="s">
        <v>73</v>
      </c>
      <c r="F105" s="119" t="s">
        <v>74</v>
      </c>
      <c r="G105" s="120" t="s">
        <v>75</v>
      </c>
    </row>
    <row r="106" customFormat="false" ht="25.5" hidden="false" customHeight="false" outlineLevel="0" collapsed="false">
      <c r="A106" s="112" t="s">
        <v>71</v>
      </c>
      <c r="B106" s="146" t="n">
        <v>88238</v>
      </c>
      <c r="C106" s="140" t="s">
        <v>92</v>
      </c>
      <c r="D106" s="114" t="s">
        <v>77</v>
      </c>
      <c r="E106" s="162" t="n">
        <v>0.0367</v>
      </c>
      <c r="F106" s="142" t="n">
        <f aca="false">F66</f>
        <v>16.4</v>
      </c>
      <c r="G106" s="143" t="n">
        <f aca="false">ROUND(F106*E106,2)</f>
        <v>0.6</v>
      </c>
    </row>
    <row r="107" customFormat="false" ht="15" hidden="false" customHeight="false" outlineLevel="0" collapsed="false">
      <c r="A107" s="136" t="s">
        <v>71</v>
      </c>
      <c r="B107" s="177" t="n">
        <v>88245</v>
      </c>
      <c r="C107" s="130" t="s">
        <v>96</v>
      </c>
      <c r="D107" s="178" t="s">
        <v>77</v>
      </c>
      <c r="E107" s="160" t="n">
        <v>0.2245</v>
      </c>
      <c r="F107" s="132" t="n">
        <v>21.29</v>
      </c>
      <c r="G107" s="133" t="n">
        <f aca="false">ROUND(F107*E107,2)</f>
        <v>4.78</v>
      </c>
    </row>
    <row r="108" customFormat="false" ht="15" hidden="false" customHeight="false" outlineLevel="0" collapsed="false"/>
    <row r="109" customFormat="false" ht="14.25" hidden="false" customHeight="false" outlineLevel="0" collapsed="false">
      <c r="A109" s="109" t="s">
        <v>10</v>
      </c>
      <c r="B109" s="109"/>
      <c r="C109" s="110" t="s">
        <v>66</v>
      </c>
      <c r="D109" s="110" t="s">
        <v>67</v>
      </c>
      <c r="E109" s="110" t="s">
        <v>11</v>
      </c>
      <c r="F109" s="110"/>
      <c r="G109" s="111" t="s">
        <v>68</v>
      </c>
    </row>
    <row r="110" customFormat="false" ht="51" hidden="false" customHeight="true" outlineLevel="0" collapsed="false">
      <c r="A110" s="112" t="n">
        <v>92778</v>
      </c>
      <c r="B110" s="112"/>
      <c r="C110" s="135" t="s">
        <v>119</v>
      </c>
      <c r="D110" s="114" t="s">
        <v>108</v>
      </c>
      <c r="E110" s="115" t="s">
        <v>71</v>
      </c>
      <c r="F110" s="115"/>
      <c r="G110" s="116" t="n">
        <f aca="false">SUM(G112:G113)</f>
        <v>2.3</v>
      </c>
    </row>
    <row r="111" customFormat="false" ht="25.5" hidden="false" customHeight="false" outlineLevel="0" collapsed="false">
      <c r="A111" s="118" t="s">
        <v>11</v>
      </c>
      <c r="B111" s="119" t="s">
        <v>10</v>
      </c>
      <c r="C111" s="119" t="s">
        <v>72</v>
      </c>
      <c r="D111" s="119" t="s">
        <v>67</v>
      </c>
      <c r="E111" s="119" t="s">
        <v>73</v>
      </c>
      <c r="F111" s="119" t="s">
        <v>74</v>
      </c>
      <c r="G111" s="120" t="s">
        <v>75</v>
      </c>
    </row>
    <row r="112" customFormat="false" ht="25.5" hidden="false" customHeight="false" outlineLevel="0" collapsed="false">
      <c r="A112" s="112" t="s">
        <v>71</v>
      </c>
      <c r="B112" s="146" t="n">
        <v>88238</v>
      </c>
      <c r="C112" s="140" t="s">
        <v>92</v>
      </c>
      <c r="D112" s="114" t="s">
        <v>77</v>
      </c>
      <c r="E112" s="162" t="n">
        <v>0.0156</v>
      </c>
      <c r="F112" s="142" t="n">
        <f aca="false">F66</f>
        <v>16.4</v>
      </c>
      <c r="G112" s="143" t="n">
        <f aca="false">ROUND(F112*E112,2)</f>
        <v>0.26</v>
      </c>
    </row>
    <row r="113" customFormat="false" ht="15" hidden="false" customHeight="false" outlineLevel="0" collapsed="false">
      <c r="A113" s="136" t="s">
        <v>71</v>
      </c>
      <c r="B113" s="177" t="n">
        <v>88245</v>
      </c>
      <c r="C113" s="130" t="s">
        <v>96</v>
      </c>
      <c r="D113" s="178" t="s">
        <v>77</v>
      </c>
      <c r="E113" s="160" t="n">
        <v>0.0956</v>
      </c>
      <c r="F113" s="132" t="n">
        <v>21.29</v>
      </c>
      <c r="G113" s="133" t="n">
        <f aca="false">ROUND(F113*E113,2)</f>
        <v>2.04</v>
      </c>
    </row>
    <row r="114" customFormat="false" ht="15" hidden="false" customHeight="false" outlineLevel="0" collapsed="false"/>
    <row r="115" customFormat="false" ht="14.25" hidden="false" customHeight="false" outlineLevel="0" collapsed="false">
      <c r="A115" s="109" t="s">
        <v>10</v>
      </c>
      <c r="B115" s="109"/>
      <c r="C115" s="110" t="s">
        <v>66</v>
      </c>
      <c r="D115" s="110" t="s">
        <v>67</v>
      </c>
      <c r="E115" s="110" t="s">
        <v>11</v>
      </c>
      <c r="F115" s="110"/>
      <c r="G115" s="111" t="s">
        <v>68</v>
      </c>
    </row>
    <row r="116" customFormat="false" ht="25.5" hidden="false" customHeight="true" outlineLevel="0" collapsed="false">
      <c r="A116" s="112" t="n">
        <v>92270</v>
      </c>
      <c r="B116" s="112"/>
      <c r="C116" s="135" t="s">
        <v>120</v>
      </c>
      <c r="D116" s="114" t="s">
        <v>104</v>
      </c>
      <c r="E116" s="115" t="s">
        <v>71</v>
      </c>
      <c r="F116" s="115"/>
      <c r="G116" s="116" t="n">
        <f aca="false">SUM(G118:G119)</f>
        <v>2.45</v>
      </c>
    </row>
    <row r="117" customFormat="false" ht="25.5" hidden="false" customHeight="false" outlineLevel="0" collapsed="false">
      <c r="A117" s="118" t="s">
        <v>11</v>
      </c>
      <c r="B117" s="119" t="s">
        <v>10</v>
      </c>
      <c r="C117" s="119" t="s">
        <v>72</v>
      </c>
      <c r="D117" s="119" t="s">
        <v>67</v>
      </c>
      <c r="E117" s="119" t="s">
        <v>73</v>
      </c>
      <c r="F117" s="119" t="s">
        <v>74</v>
      </c>
      <c r="G117" s="120" t="s">
        <v>75</v>
      </c>
    </row>
    <row r="118" customFormat="false" ht="25.5" hidden="false" customHeight="false" outlineLevel="0" collapsed="false">
      <c r="A118" s="112" t="s">
        <v>71</v>
      </c>
      <c r="B118" s="146" t="n">
        <v>88239</v>
      </c>
      <c r="C118" s="135" t="s">
        <v>105</v>
      </c>
      <c r="D118" s="114" t="s">
        <v>77</v>
      </c>
      <c r="E118" s="162" t="n">
        <v>0.088</v>
      </c>
      <c r="F118" s="142" t="n">
        <f aca="false">F60</f>
        <v>17.51</v>
      </c>
      <c r="G118" s="143" t="n">
        <f aca="false">ROUND(F118*E118,2)</f>
        <v>1.54</v>
      </c>
    </row>
    <row r="119" customFormat="false" ht="25.5" hidden="false" customHeight="false" outlineLevel="0" collapsed="false">
      <c r="A119" s="189" t="s">
        <v>71</v>
      </c>
      <c r="B119" s="190" t="n">
        <v>88262</v>
      </c>
      <c r="C119" s="174" t="s">
        <v>106</v>
      </c>
      <c r="D119" s="178" t="s">
        <v>77</v>
      </c>
      <c r="E119" s="191" t="n">
        <v>0.0438</v>
      </c>
      <c r="F119" s="192" t="n">
        <f aca="false">F61</f>
        <v>20.82</v>
      </c>
      <c r="G119" s="168" t="n">
        <f aca="false">ROUND(F119*E119,2)</f>
        <v>0.91</v>
      </c>
    </row>
    <row r="120" customFormat="false" ht="14.25" hidden="false" customHeight="false" outlineLevel="0" collapsed="false">
      <c r="A120" s="193"/>
      <c r="B120" s="193"/>
      <c r="C120" s="193"/>
      <c r="D120" s="193"/>
      <c r="E120" s="193"/>
      <c r="F120" s="193"/>
      <c r="G120" s="193"/>
    </row>
    <row r="121" customFormat="false" ht="14.25" hidden="false" customHeight="false" outlineLevel="0" collapsed="false">
      <c r="A121" s="109" t="s">
        <v>10</v>
      </c>
      <c r="B121" s="109"/>
      <c r="C121" s="110" t="s">
        <v>66</v>
      </c>
      <c r="D121" s="110" t="s">
        <v>67</v>
      </c>
      <c r="E121" s="110" t="s">
        <v>11</v>
      </c>
      <c r="F121" s="110"/>
      <c r="G121" s="111" t="s">
        <v>68</v>
      </c>
    </row>
    <row r="122" customFormat="false" ht="51" hidden="false" customHeight="true" outlineLevel="0" collapsed="false">
      <c r="A122" s="112" t="n">
        <v>92777</v>
      </c>
      <c r="B122" s="112"/>
      <c r="C122" s="135" t="s">
        <v>121</v>
      </c>
      <c r="D122" s="114" t="s">
        <v>108</v>
      </c>
      <c r="E122" s="115" t="s">
        <v>71</v>
      </c>
      <c r="F122" s="115"/>
      <c r="G122" s="116" t="n">
        <f aca="false">SUM(G124:G125)</f>
        <v>3.06</v>
      </c>
    </row>
    <row r="123" customFormat="false" ht="25.5" hidden="false" customHeight="false" outlineLevel="0" collapsed="false">
      <c r="A123" s="118" t="s">
        <v>11</v>
      </c>
      <c r="B123" s="119" t="s">
        <v>10</v>
      </c>
      <c r="C123" s="119" t="s">
        <v>72</v>
      </c>
      <c r="D123" s="119" t="s">
        <v>67</v>
      </c>
      <c r="E123" s="119" t="s">
        <v>73</v>
      </c>
      <c r="F123" s="119" t="s">
        <v>74</v>
      </c>
      <c r="G123" s="120" t="s">
        <v>75</v>
      </c>
    </row>
    <row r="124" customFormat="false" ht="25.5" hidden="false" customHeight="false" outlineLevel="0" collapsed="false">
      <c r="A124" s="169" t="s">
        <v>71</v>
      </c>
      <c r="B124" s="170" t="n">
        <v>88238</v>
      </c>
      <c r="C124" s="135" t="s">
        <v>92</v>
      </c>
      <c r="D124" s="114" t="s">
        <v>77</v>
      </c>
      <c r="E124" s="163" t="n">
        <v>0.0209</v>
      </c>
      <c r="F124" s="164" t="n">
        <f aca="false">F66</f>
        <v>16.4</v>
      </c>
      <c r="G124" s="165" t="n">
        <f aca="false">ROUND(F124*E124,2)</f>
        <v>0.34</v>
      </c>
    </row>
    <row r="125" customFormat="false" ht="14.25" hidden="false" customHeight="false" outlineLevel="0" collapsed="false">
      <c r="A125" s="189" t="s">
        <v>71</v>
      </c>
      <c r="B125" s="190" t="n">
        <v>88245</v>
      </c>
      <c r="C125" s="174" t="s">
        <v>96</v>
      </c>
      <c r="D125" s="178" t="s">
        <v>77</v>
      </c>
      <c r="E125" s="191" t="n">
        <v>0.1278</v>
      </c>
      <c r="F125" s="192" t="n">
        <v>21.29</v>
      </c>
      <c r="G125" s="168" t="n">
        <f aca="false">ROUND(F125*E125,2)</f>
        <v>2.72</v>
      </c>
    </row>
    <row r="127" customFormat="false" ht="14.25" hidden="false" customHeight="false" outlineLevel="0" collapsed="false">
      <c r="A127" s="109" t="s">
        <v>10</v>
      </c>
      <c r="B127" s="109"/>
      <c r="C127" s="110" t="s">
        <v>66</v>
      </c>
      <c r="D127" s="110" t="s">
        <v>67</v>
      </c>
      <c r="E127" s="110" t="s">
        <v>11</v>
      </c>
      <c r="F127" s="110"/>
      <c r="G127" s="111" t="s">
        <v>68</v>
      </c>
    </row>
    <row r="128" customFormat="false" ht="63.75" hidden="false" customHeight="true" outlineLevel="0" collapsed="false">
      <c r="A128" s="112" t="n">
        <v>87504</v>
      </c>
      <c r="B128" s="112"/>
      <c r="C128" s="135" t="s">
        <v>122</v>
      </c>
      <c r="D128" s="114" t="s">
        <v>104</v>
      </c>
      <c r="E128" s="115" t="s">
        <v>71</v>
      </c>
      <c r="F128" s="115"/>
      <c r="G128" s="116" t="n">
        <f aca="false">SUM(G130:G131)</f>
        <v>43.73</v>
      </c>
    </row>
    <row r="129" customFormat="false" ht="25.5" hidden="false" customHeight="false" outlineLevel="0" collapsed="false">
      <c r="A129" s="118" t="s">
        <v>11</v>
      </c>
      <c r="B129" s="119" t="s">
        <v>10</v>
      </c>
      <c r="C129" s="119" t="s">
        <v>72</v>
      </c>
      <c r="D129" s="119" t="s">
        <v>67</v>
      </c>
      <c r="E129" s="119" t="s">
        <v>73</v>
      </c>
      <c r="F129" s="119" t="s">
        <v>74</v>
      </c>
      <c r="G129" s="120" t="s">
        <v>75</v>
      </c>
    </row>
    <row r="130" customFormat="false" ht="14.25" hidden="false" customHeight="false" outlineLevel="0" collapsed="false">
      <c r="A130" s="112" t="s">
        <v>71</v>
      </c>
      <c r="B130" s="146" t="n">
        <v>88309</v>
      </c>
      <c r="C130" s="135" t="s">
        <v>76</v>
      </c>
      <c r="D130" s="114" t="s">
        <v>77</v>
      </c>
      <c r="E130" s="163" t="n">
        <v>1.37</v>
      </c>
      <c r="F130" s="142" t="n">
        <f aca="false">F13</f>
        <v>21.4</v>
      </c>
      <c r="G130" s="143" t="n">
        <f aca="false">ROUND(F130*E130,2)</f>
        <v>29.32</v>
      </c>
      <c r="H130" s="0" t="s">
        <v>123</v>
      </c>
      <c r="K130" s="0" t="s">
        <v>124</v>
      </c>
    </row>
    <row r="131" customFormat="false" ht="14.25" hidden="false" customHeight="false" outlineLevel="0" collapsed="false">
      <c r="A131" s="189" t="s">
        <v>71</v>
      </c>
      <c r="B131" s="190" t="n">
        <v>88316</v>
      </c>
      <c r="C131" s="174" t="s">
        <v>78</v>
      </c>
      <c r="D131" s="178" t="s">
        <v>77</v>
      </c>
      <c r="E131" s="191" t="n">
        <f aca="false">0.685+(H131*K131)</f>
        <v>0.796426</v>
      </c>
      <c r="F131" s="192" t="n">
        <f aca="false">F14</f>
        <v>18.09</v>
      </c>
      <c r="G131" s="168" t="n">
        <f aca="false">ROUND(F131*E131,2)</f>
        <v>14.41</v>
      </c>
      <c r="H131" s="0" t="n">
        <v>0.0098</v>
      </c>
      <c r="I131" s="0" t="s">
        <v>125</v>
      </c>
      <c r="K131" s="0" t="n">
        <v>11.37</v>
      </c>
      <c r="L131" s="0" t="s">
        <v>126</v>
      </c>
    </row>
    <row r="133" customFormat="false" ht="14.25" hidden="false" customHeight="false" outlineLevel="0" collapsed="false">
      <c r="A133" s="109" t="s">
        <v>10</v>
      </c>
      <c r="B133" s="109"/>
      <c r="C133" s="110" t="s">
        <v>66</v>
      </c>
      <c r="D133" s="110" t="s">
        <v>67</v>
      </c>
      <c r="E133" s="110" t="s">
        <v>11</v>
      </c>
      <c r="F133" s="110"/>
      <c r="G133" s="111" t="s">
        <v>68</v>
      </c>
    </row>
    <row r="134" customFormat="false" ht="51" hidden="false" customHeight="true" outlineLevel="0" collapsed="false">
      <c r="A134" s="112" t="n">
        <v>87893</v>
      </c>
      <c r="B134" s="112"/>
      <c r="C134" s="135" t="s">
        <v>127</v>
      </c>
      <c r="D134" s="114" t="s">
        <v>104</v>
      </c>
      <c r="E134" s="115" t="s">
        <v>71</v>
      </c>
      <c r="F134" s="115"/>
      <c r="G134" s="116" t="n">
        <f aca="false">SUM(G136:G137)</f>
        <v>4.6</v>
      </c>
    </row>
    <row r="135" customFormat="false" ht="25.5" hidden="false" customHeight="false" outlineLevel="0" collapsed="false">
      <c r="A135" s="118" t="s">
        <v>11</v>
      </c>
      <c r="B135" s="119" t="s">
        <v>10</v>
      </c>
      <c r="C135" s="119" t="s">
        <v>72</v>
      </c>
      <c r="D135" s="119" t="s">
        <v>67</v>
      </c>
      <c r="E135" s="119" t="s">
        <v>73</v>
      </c>
      <c r="F135" s="119" t="s">
        <v>74</v>
      </c>
      <c r="G135" s="120" t="s">
        <v>75</v>
      </c>
    </row>
    <row r="136" customFormat="false" ht="14.25" hidden="false" customHeight="false" outlineLevel="0" collapsed="false">
      <c r="A136" s="169" t="s">
        <v>71</v>
      </c>
      <c r="B136" s="170" t="n">
        <v>88309</v>
      </c>
      <c r="C136" s="135" t="s">
        <v>76</v>
      </c>
      <c r="D136" s="114" t="s">
        <v>77</v>
      </c>
      <c r="E136" s="163" t="n">
        <v>0.124</v>
      </c>
      <c r="F136" s="164" t="n">
        <f aca="false">F13</f>
        <v>21.4</v>
      </c>
      <c r="G136" s="165" t="n">
        <f aca="false">ROUND(F136*E136,2)</f>
        <v>2.65</v>
      </c>
      <c r="H136" s="0" t="s">
        <v>123</v>
      </c>
      <c r="K136" s="0" t="s">
        <v>124</v>
      </c>
    </row>
    <row r="137" customFormat="false" ht="14.25" hidden="false" customHeight="false" outlineLevel="0" collapsed="false">
      <c r="A137" s="189" t="s">
        <v>71</v>
      </c>
      <c r="B137" s="190" t="n">
        <v>88316</v>
      </c>
      <c r="C137" s="174" t="s">
        <v>78</v>
      </c>
      <c r="D137" s="178" t="s">
        <v>77</v>
      </c>
      <c r="E137" s="191" t="n">
        <f aca="false">0.062+(H137*K137)</f>
        <v>0.107738</v>
      </c>
      <c r="F137" s="192" t="n">
        <f aca="false">F14</f>
        <v>18.09</v>
      </c>
      <c r="G137" s="168" t="n">
        <f aca="false">ROUND(F137*E137,2)</f>
        <v>1.95</v>
      </c>
      <c r="H137" s="0" t="n">
        <v>0.0042</v>
      </c>
      <c r="I137" s="0" t="s">
        <v>125</v>
      </c>
      <c r="K137" s="0" t="n">
        <v>10.89</v>
      </c>
      <c r="L137" s="0" t="s">
        <v>126</v>
      </c>
    </row>
    <row r="139" customFormat="false" ht="14.25" hidden="false" customHeight="false" outlineLevel="0" collapsed="false">
      <c r="A139" s="109" t="s">
        <v>10</v>
      </c>
      <c r="B139" s="109"/>
      <c r="C139" s="110" t="s">
        <v>66</v>
      </c>
      <c r="D139" s="110" t="s">
        <v>67</v>
      </c>
      <c r="E139" s="110" t="s">
        <v>11</v>
      </c>
      <c r="F139" s="110"/>
      <c r="G139" s="111" t="s">
        <v>68</v>
      </c>
    </row>
    <row r="140" customFormat="false" ht="14.25" hidden="false" customHeight="true" outlineLevel="0" collapsed="false">
      <c r="A140" s="112" t="s">
        <v>128</v>
      </c>
      <c r="B140" s="112"/>
      <c r="C140" s="135" t="s">
        <v>129</v>
      </c>
      <c r="D140" s="114" t="s">
        <v>104</v>
      </c>
      <c r="E140" s="115" t="s">
        <v>130</v>
      </c>
      <c r="F140" s="115"/>
      <c r="G140" s="116" t="n">
        <f aca="false">SUM(G142:G143)</f>
        <v>9.87</v>
      </c>
    </row>
    <row r="141" customFormat="false" ht="25.5" hidden="false" customHeight="false" outlineLevel="0" collapsed="false">
      <c r="A141" s="118" t="s">
        <v>11</v>
      </c>
      <c r="B141" s="119" t="s">
        <v>10</v>
      </c>
      <c r="C141" s="119" t="s">
        <v>72</v>
      </c>
      <c r="D141" s="119" t="s">
        <v>67</v>
      </c>
      <c r="E141" s="119" t="s">
        <v>73</v>
      </c>
      <c r="F141" s="119" t="s">
        <v>74</v>
      </c>
      <c r="G141" s="120" t="s">
        <v>75</v>
      </c>
    </row>
    <row r="142" customFormat="false" ht="14.25" hidden="false" customHeight="false" outlineLevel="0" collapsed="false">
      <c r="A142" s="169" t="s">
        <v>71</v>
      </c>
      <c r="B142" s="170" t="n">
        <v>88309</v>
      </c>
      <c r="C142" s="135" t="s">
        <v>76</v>
      </c>
      <c r="D142" s="114" t="s">
        <v>77</v>
      </c>
      <c r="E142" s="163" t="n">
        <v>0.25</v>
      </c>
      <c r="F142" s="142" t="n">
        <f aca="false">F13</f>
        <v>21.4</v>
      </c>
      <c r="G142" s="143" t="n">
        <f aca="false">ROUND(F142*E142,2)</f>
        <v>5.35</v>
      </c>
    </row>
    <row r="143" customFormat="false" ht="14.25" hidden="false" customHeight="false" outlineLevel="0" collapsed="false">
      <c r="A143" s="189" t="s">
        <v>71</v>
      </c>
      <c r="B143" s="190" t="n">
        <v>88316</v>
      </c>
      <c r="C143" s="174" t="s">
        <v>78</v>
      </c>
      <c r="D143" s="178" t="s">
        <v>77</v>
      </c>
      <c r="E143" s="191" t="n">
        <v>0.25</v>
      </c>
      <c r="F143" s="192" t="n">
        <f aca="false">F14</f>
        <v>18.09</v>
      </c>
      <c r="G143" s="168" t="n">
        <f aca="false">ROUND(F143*E143,2)</f>
        <v>4.52</v>
      </c>
    </row>
    <row r="145" customFormat="false" ht="14.25" hidden="false" customHeight="false" outlineLevel="0" collapsed="false">
      <c r="A145" s="109" t="s">
        <v>10</v>
      </c>
      <c r="B145" s="109"/>
      <c r="C145" s="110" t="s">
        <v>66</v>
      </c>
      <c r="D145" s="110" t="s">
        <v>67</v>
      </c>
      <c r="E145" s="110" t="s">
        <v>11</v>
      </c>
      <c r="F145" s="110"/>
      <c r="G145" s="111" t="s">
        <v>68</v>
      </c>
    </row>
    <row r="146" customFormat="false" ht="38.25" hidden="false" customHeight="true" outlineLevel="0" collapsed="false">
      <c r="A146" s="112" t="n">
        <v>98562</v>
      </c>
      <c r="B146" s="112"/>
      <c r="C146" s="135" t="s">
        <v>131</v>
      </c>
      <c r="D146" s="114" t="s">
        <v>104</v>
      </c>
      <c r="E146" s="115" t="s">
        <v>71</v>
      </c>
      <c r="F146" s="115"/>
      <c r="G146" s="116" t="n">
        <f aca="false">SUM(G148:G152)</f>
        <v>21.11</v>
      </c>
    </row>
    <row r="147" customFormat="false" ht="25.5" hidden="false" customHeight="false" outlineLevel="0" collapsed="false">
      <c r="A147" s="194" t="s">
        <v>11</v>
      </c>
      <c r="B147" s="195" t="s">
        <v>10</v>
      </c>
      <c r="C147" s="195" t="s">
        <v>72</v>
      </c>
      <c r="D147" s="195" t="s">
        <v>67</v>
      </c>
      <c r="E147" s="119" t="s">
        <v>73</v>
      </c>
      <c r="F147" s="119" t="s">
        <v>74</v>
      </c>
      <c r="G147" s="120" t="s">
        <v>75</v>
      </c>
    </row>
    <row r="148" customFormat="false" ht="14.25" hidden="false" customHeight="false" outlineLevel="0" collapsed="false">
      <c r="A148" s="169" t="s">
        <v>71</v>
      </c>
      <c r="B148" s="170" t="n">
        <v>88309</v>
      </c>
      <c r="C148" s="135" t="s">
        <v>76</v>
      </c>
      <c r="D148" s="114" t="s">
        <v>77</v>
      </c>
      <c r="E148" s="196" t="n">
        <v>0.73</v>
      </c>
      <c r="F148" s="164" t="n">
        <f aca="false">F13</f>
        <v>21.4</v>
      </c>
      <c r="G148" s="165" t="n">
        <f aca="false">ROUND(F148*E148,2)</f>
        <v>15.62</v>
      </c>
    </row>
    <row r="149" customFormat="false" ht="14.25" hidden="false" customHeight="false" outlineLevel="0" collapsed="false">
      <c r="A149" s="169" t="s">
        <v>71</v>
      </c>
      <c r="B149" s="170" t="n">
        <v>88316</v>
      </c>
      <c r="C149" s="145" t="s">
        <v>78</v>
      </c>
      <c r="D149" s="114" t="s">
        <v>77</v>
      </c>
      <c r="E149" s="196" t="n">
        <v>0.148</v>
      </c>
      <c r="F149" s="164" t="n">
        <f aca="false">F14</f>
        <v>18.09</v>
      </c>
      <c r="G149" s="165" t="n">
        <f aca="false">ROUND(F149*E149,2)</f>
        <v>2.68</v>
      </c>
      <c r="H149" s="0" t="s">
        <v>123</v>
      </c>
    </row>
    <row r="150" customFormat="false" ht="25.5" hidden="false" customHeight="false" outlineLevel="0" collapsed="false">
      <c r="A150" s="197" t="s">
        <v>71</v>
      </c>
      <c r="B150" s="198" t="n">
        <v>88377</v>
      </c>
      <c r="C150" s="199" t="s">
        <v>98</v>
      </c>
      <c r="D150" s="200" t="s">
        <v>77</v>
      </c>
      <c r="E150" s="196" t="n">
        <f aca="false">H150*K150</f>
        <v>0.12725</v>
      </c>
      <c r="F150" s="164" t="n">
        <f aca="false">F79</f>
        <v>21.61</v>
      </c>
      <c r="G150" s="165" t="n">
        <f aca="false">ROUND(F150*E150,2)</f>
        <v>2.75</v>
      </c>
      <c r="H150" s="0" t="n">
        <v>0.025</v>
      </c>
      <c r="I150" s="0" t="s">
        <v>125</v>
      </c>
      <c r="K150" s="0" t="n">
        <v>5.09</v>
      </c>
      <c r="L150" s="0" t="s">
        <v>126</v>
      </c>
    </row>
    <row r="151" customFormat="false" ht="51" hidden="false" customHeight="false" outlineLevel="0" collapsed="false">
      <c r="A151" s="197" t="s">
        <v>71</v>
      </c>
      <c r="B151" s="198" t="n">
        <v>88830</v>
      </c>
      <c r="C151" s="199" t="s">
        <v>111</v>
      </c>
      <c r="D151" s="200" t="s">
        <v>88</v>
      </c>
      <c r="E151" s="196" t="n">
        <f aca="false">H151*K151</f>
        <v>0.02975</v>
      </c>
      <c r="F151" s="164" t="n">
        <f aca="false">F80</f>
        <v>1.22</v>
      </c>
      <c r="G151" s="165" t="n">
        <f aca="false">ROUND(F151*E151,2)</f>
        <v>0.04</v>
      </c>
      <c r="H151" s="0" t="n">
        <v>0.025</v>
      </c>
      <c r="I151" s="0" t="s">
        <v>125</v>
      </c>
      <c r="K151" s="0" t="n">
        <v>1.19</v>
      </c>
      <c r="L151" s="0" t="s">
        <v>132</v>
      </c>
    </row>
    <row r="152" customFormat="false" ht="49.5" hidden="false" customHeight="true" outlineLevel="0" collapsed="false">
      <c r="A152" s="201" t="s">
        <v>71</v>
      </c>
      <c r="B152" s="202" t="n">
        <v>88831</v>
      </c>
      <c r="C152" s="203" t="s">
        <v>112</v>
      </c>
      <c r="D152" s="202" t="s">
        <v>84</v>
      </c>
      <c r="E152" s="166" t="n">
        <f aca="false">H152*K152</f>
        <v>0.0975</v>
      </c>
      <c r="F152" s="167" t="n">
        <f aca="false">F81</f>
        <v>0.25</v>
      </c>
      <c r="G152" s="168" t="n">
        <f aca="false">ROUND(F152*E152,2)</f>
        <v>0.02</v>
      </c>
      <c r="H152" s="0" t="n">
        <v>0.025</v>
      </c>
      <c r="I152" s="0" t="s">
        <v>125</v>
      </c>
      <c r="K152" s="0" t="n">
        <v>3.9</v>
      </c>
      <c r="L152" s="0" t="s">
        <v>133</v>
      </c>
    </row>
    <row r="154" customFormat="false" ht="14.25" hidden="false" customHeight="false" outlineLevel="0" collapsed="false">
      <c r="A154" s="109" t="s">
        <v>10</v>
      </c>
      <c r="B154" s="109"/>
      <c r="C154" s="110" t="s">
        <v>66</v>
      </c>
      <c r="D154" s="110" t="s">
        <v>67</v>
      </c>
      <c r="E154" s="110" t="s">
        <v>11</v>
      </c>
      <c r="F154" s="110"/>
      <c r="G154" s="111" t="s">
        <v>68</v>
      </c>
    </row>
    <row r="155" customFormat="false" ht="38.25" hidden="false" customHeight="true" outlineLevel="0" collapsed="false">
      <c r="A155" s="112" t="n">
        <v>93191</v>
      </c>
      <c r="B155" s="112"/>
      <c r="C155" s="135" t="s">
        <v>134</v>
      </c>
      <c r="D155" s="114" t="s">
        <v>91</v>
      </c>
      <c r="E155" s="115" t="s">
        <v>71</v>
      </c>
      <c r="F155" s="115"/>
      <c r="G155" s="116" t="n">
        <f aca="false">SUM(G157:G163)</f>
        <v>9.19</v>
      </c>
    </row>
    <row r="156" customFormat="false" ht="25.5" hidden="false" customHeight="false" outlineLevel="0" collapsed="false">
      <c r="A156" s="118" t="s">
        <v>11</v>
      </c>
      <c r="B156" s="119" t="s">
        <v>10</v>
      </c>
      <c r="C156" s="119" t="s">
        <v>72</v>
      </c>
      <c r="D156" s="119" t="s">
        <v>67</v>
      </c>
      <c r="E156" s="119" t="s">
        <v>73</v>
      </c>
      <c r="F156" s="119" t="s">
        <v>74</v>
      </c>
      <c r="G156" s="120" t="s">
        <v>75</v>
      </c>
      <c r="H156" s="204"/>
      <c r="I156" s="204"/>
    </row>
    <row r="157" customFormat="false" ht="14.25" hidden="false" customHeight="true" outlineLevel="0" collapsed="false">
      <c r="A157" s="169" t="s">
        <v>71</v>
      </c>
      <c r="B157" s="170" t="n">
        <v>88309</v>
      </c>
      <c r="C157" s="135" t="s">
        <v>76</v>
      </c>
      <c r="D157" s="114" t="s">
        <v>77</v>
      </c>
      <c r="E157" s="205" t="n">
        <v>0.253</v>
      </c>
      <c r="F157" s="164" t="n">
        <f aca="false">F13</f>
        <v>21.4</v>
      </c>
      <c r="G157" s="143" t="n">
        <f aca="false">ROUND(F157*E157,2)</f>
        <v>5.41</v>
      </c>
      <c r="H157" s="206" t="s">
        <v>123</v>
      </c>
      <c r="I157" s="206"/>
    </row>
    <row r="158" customFormat="false" ht="14.25" hidden="false" customHeight="false" outlineLevel="0" collapsed="false">
      <c r="A158" s="169" t="s">
        <v>71</v>
      </c>
      <c r="B158" s="170" t="n">
        <v>88316</v>
      </c>
      <c r="C158" s="145" t="s">
        <v>78</v>
      </c>
      <c r="D158" s="114" t="s">
        <v>77</v>
      </c>
      <c r="E158" s="207" t="n">
        <f aca="false">0.126+(H158*K158)</f>
        <v>0.127501</v>
      </c>
      <c r="F158" s="142" t="n">
        <f aca="false">F14</f>
        <v>18.09</v>
      </c>
      <c r="G158" s="143" t="n">
        <f aca="false">ROUND(F158*E158,2)</f>
        <v>2.31</v>
      </c>
      <c r="H158" s="0" t="n">
        <v>0.0019</v>
      </c>
      <c r="I158" s="0" t="s">
        <v>135</v>
      </c>
      <c r="K158" s="0" t="n">
        <v>0.79</v>
      </c>
      <c r="L158" s="0" t="s">
        <v>126</v>
      </c>
    </row>
    <row r="159" customFormat="false" ht="25.5" hidden="false" customHeight="false" outlineLevel="0" collapsed="false">
      <c r="A159" s="197" t="s">
        <v>71</v>
      </c>
      <c r="B159" s="198" t="n">
        <v>88377</v>
      </c>
      <c r="C159" s="199" t="s">
        <v>98</v>
      </c>
      <c r="D159" s="200" t="s">
        <v>77</v>
      </c>
      <c r="E159" s="196" t="n">
        <f aca="false">(H159*K159)+(N159*Q159)</f>
        <v>0.046975</v>
      </c>
      <c r="F159" s="164" t="n">
        <f aca="false">F41</f>
        <v>21.61</v>
      </c>
      <c r="G159" s="143" t="n">
        <f aca="false">ROUND(F159*E159,2)</f>
        <v>1.02</v>
      </c>
      <c r="H159" s="0" t="n">
        <v>0.0019</v>
      </c>
      <c r="I159" s="0" t="s">
        <v>135</v>
      </c>
      <c r="K159" s="0" t="n">
        <v>3.65</v>
      </c>
      <c r="L159" s="0" t="s">
        <v>126</v>
      </c>
      <c r="N159" s="0" t="n">
        <v>0.014</v>
      </c>
      <c r="O159" s="0" t="s">
        <v>135</v>
      </c>
      <c r="Q159" s="0" t="n">
        <v>2.86</v>
      </c>
      <c r="R159" s="0" t="s">
        <v>126</v>
      </c>
    </row>
    <row r="160" customFormat="false" ht="51" hidden="false" customHeight="false" outlineLevel="0" collapsed="false">
      <c r="A160" s="208" t="s">
        <v>71</v>
      </c>
      <c r="B160" s="134" t="n">
        <v>88830</v>
      </c>
      <c r="C160" s="209" t="s">
        <v>111</v>
      </c>
      <c r="D160" s="210" t="s">
        <v>88</v>
      </c>
      <c r="E160" s="211" t="n">
        <f aca="false">(H160*K160)+(N160*Q160)</f>
        <v>0.013935</v>
      </c>
      <c r="F160" s="212" t="n">
        <v>1.22</v>
      </c>
      <c r="G160" s="143" t="n">
        <f aca="false">ROUND(F160*E160,2)</f>
        <v>0.02</v>
      </c>
      <c r="H160" s="0" t="n">
        <v>0.0019</v>
      </c>
      <c r="I160" s="0" t="s">
        <v>135</v>
      </c>
      <c r="K160" s="0" t="n">
        <v>0.85</v>
      </c>
      <c r="L160" s="0" t="s">
        <v>132</v>
      </c>
      <c r="N160" s="0" t="n">
        <v>0.014</v>
      </c>
      <c r="O160" s="0" t="s">
        <v>135</v>
      </c>
      <c r="Q160" s="0" t="n">
        <v>0.88</v>
      </c>
      <c r="R160" s="0" t="s">
        <v>132</v>
      </c>
    </row>
    <row r="161" customFormat="false" ht="51" hidden="false" customHeight="false" outlineLevel="0" collapsed="false">
      <c r="A161" s="121" t="s">
        <v>71</v>
      </c>
      <c r="B161" s="122" t="n">
        <v>88831</v>
      </c>
      <c r="C161" s="145" t="s">
        <v>112</v>
      </c>
      <c r="D161" s="122" t="s">
        <v>84</v>
      </c>
      <c r="E161" s="213" t="n">
        <f aca="false">(H161*K161)+(N161*Q161)</f>
        <v>0.03304</v>
      </c>
      <c r="F161" s="214" t="n">
        <v>0.25</v>
      </c>
      <c r="G161" s="143" t="n">
        <f aca="false">ROUND(F161*E161,2)</f>
        <v>0.01</v>
      </c>
      <c r="H161" s="0" t="n">
        <v>0.0019</v>
      </c>
      <c r="I161" s="0" t="s">
        <v>135</v>
      </c>
      <c r="K161" s="0" t="n">
        <v>2.8</v>
      </c>
      <c r="L161" s="0" t="s">
        <v>133</v>
      </c>
      <c r="N161" s="0" t="n">
        <v>0.014</v>
      </c>
      <c r="O161" s="0" t="s">
        <v>135</v>
      </c>
      <c r="Q161" s="0" t="n">
        <v>1.98</v>
      </c>
      <c r="R161" s="0" t="s">
        <v>133</v>
      </c>
    </row>
    <row r="162" customFormat="false" ht="25.5" hidden="false" customHeight="false" outlineLevel="0" collapsed="false">
      <c r="A162" s="169" t="s">
        <v>71</v>
      </c>
      <c r="B162" s="170" t="n">
        <v>88238</v>
      </c>
      <c r="C162" s="145" t="s">
        <v>92</v>
      </c>
      <c r="D162" s="114" t="s">
        <v>77</v>
      </c>
      <c r="E162" s="163" t="n">
        <f aca="false">H162*K162</f>
        <v>0.00237</v>
      </c>
      <c r="F162" s="164" t="n">
        <f aca="false">F38</f>
        <v>16.4</v>
      </c>
      <c r="G162" s="143" t="n">
        <f aca="false">ROUND(F162*E162,2)</f>
        <v>0.04</v>
      </c>
      <c r="H162" s="0" t="n">
        <v>0.79</v>
      </c>
      <c r="I162" s="0" t="s">
        <v>136</v>
      </c>
      <c r="K162" s="0" t="n">
        <v>0.003</v>
      </c>
      <c r="L162" s="0" t="s">
        <v>137</v>
      </c>
    </row>
    <row r="163" customFormat="false" ht="14.25" hidden="false" customHeight="false" outlineLevel="0" collapsed="false">
      <c r="A163" s="201" t="s">
        <v>71</v>
      </c>
      <c r="B163" s="202" t="n">
        <v>88245</v>
      </c>
      <c r="C163" s="203" t="s">
        <v>96</v>
      </c>
      <c r="D163" s="202" t="s">
        <v>77</v>
      </c>
      <c r="E163" s="215" t="n">
        <f aca="false">H163*K163</f>
        <v>0.017696</v>
      </c>
      <c r="F163" s="216" t="n">
        <f aca="false">F39</f>
        <v>21.29</v>
      </c>
      <c r="G163" s="133" t="n">
        <f aca="false">ROUND(F163*E163,2)</f>
        <v>0.38</v>
      </c>
      <c r="H163" s="0" t="n">
        <v>0.79</v>
      </c>
      <c r="I163" s="0" t="s">
        <v>136</v>
      </c>
      <c r="K163" s="0" t="n">
        <v>0.0224</v>
      </c>
      <c r="L163" s="0" t="s">
        <v>137</v>
      </c>
    </row>
    <row r="164" customFormat="false" ht="15" hidden="false" customHeight="false" outlineLevel="0" collapsed="false">
      <c r="A164" s="217"/>
      <c r="B164" s="217"/>
      <c r="C164" s="218"/>
      <c r="D164" s="217"/>
      <c r="E164" s="219"/>
      <c r="F164" s="220"/>
      <c r="G164" s="221"/>
    </row>
    <row r="165" customFormat="false" ht="14.25" hidden="false" customHeight="false" outlineLevel="0" collapsed="false">
      <c r="A165" s="109" t="s">
        <v>10</v>
      </c>
      <c r="B165" s="109"/>
      <c r="C165" s="110" t="s">
        <v>66</v>
      </c>
      <c r="D165" s="110" t="s">
        <v>67</v>
      </c>
      <c r="E165" s="110" t="s">
        <v>11</v>
      </c>
      <c r="F165" s="110"/>
      <c r="G165" s="111" t="s">
        <v>68</v>
      </c>
    </row>
    <row r="166" customFormat="false" ht="14.25" hidden="false" customHeight="true" outlineLevel="0" collapsed="false">
      <c r="A166" s="112" t="s">
        <v>138</v>
      </c>
      <c r="B166" s="112"/>
      <c r="C166" s="135" t="s">
        <v>139</v>
      </c>
      <c r="D166" s="114" t="s">
        <v>140</v>
      </c>
      <c r="E166" s="115" t="s">
        <v>130</v>
      </c>
      <c r="F166" s="115"/>
      <c r="G166" s="116" t="n">
        <f aca="false">SUM(G168:G169)</f>
        <v>3.78</v>
      </c>
    </row>
    <row r="167" customFormat="false" ht="25.5" hidden="false" customHeight="false" outlineLevel="0" collapsed="false">
      <c r="A167" s="118" t="s">
        <v>11</v>
      </c>
      <c r="B167" s="119" t="s">
        <v>10</v>
      </c>
      <c r="C167" s="119" t="s">
        <v>72</v>
      </c>
      <c r="D167" s="119" t="s">
        <v>67</v>
      </c>
      <c r="E167" s="119" t="s">
        <v>73</v>
      </c>
      <c r="F167" s="119" t="s">
        <v>74</v>
      </c>
      <c r="G167" s="120" t="s">
        <v>75</v>
      </c>
    </row>
    <row r="168" customFormat="false" ht="14.25" hidden="false" customHeight="false" outlineLevel="0" collapsed="false">
      <c r="A168" s="169" t="s">
        <v>71</v>
      </c>
      <c r="B168" s="170" t="n">
        <v>88309</v>
      </c>
      <c r="C168" s="135" t="s">
        <v>76</v>
      </c>
      <c r="D168" s="114" t="s">
        <v>77</v>
      </c>
      <c r="E168" s="205" t="n">
        <v>0.05</v>
      </c>
      <c r="F168" s="164" t="n">
        <v>21.4</v>
      </c>
      <c r="G168" s="143" t="n">
        <f aca="false">ROUND(F168*E168,2)</f>
        <v>1.07</v>
      </c>
    </row>
    <row r="169" customFormat="false" ht="15" hidden="false" customHeight="false" outlineLevel="0" collapsed="false">
      <c r="A169" s="201" t="s">
        <v>71</v>
      </c>
      <c r="B169" s="202" t="n">
        <v>88316</v>
      </c>
      <c r="C169" s="203" t="s">
        <v>78</v>
      </c>
      <c r="D169" s="202" t="s">
        <v>77</v>
      </c>
      <c r="E169" s="215" t="n">
        <v>0.15</v>
      </c>
      <c r="F169" s="216" t="n">
        <f aca="false">F25</f>
        <v>18.09</v>
      </c>
      <c r="G169" s="133" t="n">
        <f aca="false">ROUND(F169*E169,2)</f>
        <v>2.71</v>
      </c>
    </row>
    <row r="170" customFormat="false" ht="15" hidden="false" customHeight="false" outlineLevel="0" collapsed="false">
      <c r="A170" s="217"/>
      <c r="B170" s="217"/>
      <c r="C170" s="218"/>
      <c r="D170" s="217"/>
      <c r="E170" s="219"/>
      <c r="F170" s="220"/>
      <c r="G170" s="221"/>
    </row>
    <row r="171" customFormat="false" ht="14.25" hidden="false" customHeight="false" outlineLevel="0" collapsed="false">
      <c r="A171" s="109" t="s">
        <v>10</v>
      </c>
      <c r="B171" s="109"/>
      <c r="C171" s="110" t="s">
        <v>66</v>
      </c>
      <c r="D171" s="110" t="s">
        <v>67</v>
      </c>
      <c r="E171" s="110" t="s">
        <v>11</v>
      </c>
      <c r="F171" s="110"/>
      <c r="G171" s="111" t="s">
        <v>68</v>
      </c>
    </row>
    <row r="172" customFormat="false" ht="25.5" hidden="false" customHeight="true" outlineLevel="0" collapsed="false">
      <c r="A172" s="112" t="s">
        <v>141</v>
      </c>
      <c r="B172" s="112"/>
      <c r="C172" s="135" t="s">
        <v>142</v>
      </c>
      <c r="D172" s="114" t="s">
        <v>143</v>
      </c>
      <c r="E172" s="115" t="s">
        <v>130</v>
      </c>
      <c r="F172" s="115"/>
      <c r="G172" s="116" t="n">
        <f aca="false">SUM(G174:G174)</f>
        <v>23.52</v>
      </c>
    </row>
    <row r="173" customFormat="false" ht="25.5" hidden="false" customHeight="false" outlineLevel="0" collapsed="false">
      <c r="A173" s="118" t="s">
        <v>11</v>
      </c>
      <c r="B173" s="119" t="s">
        <v>10</v>
      </c>
      <c r="C173" s="119" t="s">
        <v>72</v>
      </c>
      <c r="D173" s="119" t="s">
        <v>67</v>
      </c>
      <c r="E173" s="119" t="s">
        <v>73</v>
      </c>
      <c r="F173" s="119" t="s">
        <v>74</v>
      </c>
      <c r="G173" s="120" t="s">
        <v>75</v>
      </c>
    </row>
    <row r="174" customFormat="false" ht="15" hidden="false" customHeight="false" outlineLevel="0" collapsed="false">
      <c r="A174" s="201" t="s">
        <v>71</v>
      </c>
      <c r="B174" s="202" t="n">
        <v>88316</v>
      </c>
      <c r="C174" s="203" t="s">
        <v>78</v>
      </c>
      <c r="D174" s="202" t="s">
        <v>77</v>
      </c>
      <c r="E174" s="215" t="n">
        <v>1.3</v>
      </c>
      <c r="F174" s="216" t="n">
        <v>18.09</v>
      </c>
      <c r="G174" s="133" t="n">
        <f aca="false">ROUND(F174*E174,2)</f>
        <v>23.52</v>
      </c>
    </row>
    <row r="175" customFormat="false" ht="15" hidden="false" customHeight="false" outlineLevel="0" collapsed="false">
      <c r="A175" s="217"/>
      <c r="B175" s="217"/>
      <c r="C175" s="218"/>
      <c r="D175" s="217"/>
      <c r="E175" s="219"/>
      <c r="F175" s="220"/>
      <c r="G175" s="221"/>
    </row>
    <row r="176" customFormat="false" ht="14.25" hidden="false" customHeight="false" outlineLevel="0" collapsed="false">
      <c r="A176" s="109" t="s">
        <v>10</v>
      </c>
      <c r="B176" s="109"/>
      <c r="C176" s="110" t="s">
        <v>66</v>
      </c>
      <c r="D176" s="110" t="s">
        <v>67</v>
      </c>
      <c r="E176" s="110" t="s">
        <v>11</v>
      </c>
      <c r="F176" s="110"/>
      <c r="G176" s="111" t="s">
        <v>68</v>
      </c>
    </row>
    <row r="177" customFormat="false" ht="25.5" hidden="false" customHeight="true" outlineLevel="0" collapsed="false">
      <c r="A177" s="112" t="n">
        <v>95577</v>
      </c>
      <c r="B177" s="112"/>
      <c r="C177" s="135" t="s">
        <v>144</v>
      </c>
      <c r="D177" s="114" t="s">
        <v>145</v>
      </c>
      <c r="E177" s="115" t="s">
        <v>71</v>
      </c>
      <c r="F177" s="115"/>
      <c r="G177" s="116" t="n">
        <f aca="false">SUM(G179:G180)</f>
        <v>1.62</v>
      </c>
    </row>
    <row r="178" customFormat="false" ht="25.5" hidden="false" customHeight="false" outlineLevel="0" collapsed="false">
      <c r="A178" s="118" t="s">
        <v>11</v>
      </c>
      <c r="B178" s="119" t="s">
        <v>10</v>
      </c>
      <c r="C178" s="119" t="s">
        <v>72</v>
      </c>
      <c r="D178" s="119" t="s">
        <v>67</v>
      </c>
      <c r="E178" s="119" t="s">
        <v>73</v>
      </c>
      <c r="F178" s="119" t="s">
        <v>74</v>
      </c>
      <c r="G178" s="120" t="s">
        <v>75</v>
      </c>
    </row>
    <row r="179" customFormat="false" ht="25.5" hidden="false" customHeight="false" outlineLevel="0" collapsed="false">
      <c r="A179" s="169" t="s">
        <v>71</v>
      </c>
      <c r="B179" s="170" t="n">
        <v>88238</v>
      </c>
      <c r="C179" s="145" t="s">
        <v>92</v>
      </c>
      <c r="D179" s="114" t="s">
        <v>77</v>
      </c>
      <c r="E179" s="163" t="n">
        <v>0.008</v>
      </c>
      <c r="F179" s="164" t="n">
        <v>16.4</v>
      </c>
      <c r="G179" s="143" t="n">
        <f aca="false">ROUND(F179*E179,2)</f>
        <v>0.13</v>
      </c>
    </row>
    <row r="180" customFormat="false" ht="15" hidden="false" customHeight="false" outlineLevel="0" collapsed="false">
      <c r="A180" s="201" t="s">
        <v>71</v>
      </c>
      <c r="B180" s="202" t="n">
        <v>88245</v>
      </c>
      <c r="C180" s="203" t="s">
        <v>96</v>
      </c>
      <c r="D180" s="202" t="s">
        <v>77</v>
      </c>
      <c r="E180" s="215" t="n">
        <v>0.07</v>
      </c>
      <c r="F180" s="216" t="n">
        <v>21.29</v>
      </c>
      <c r="G180" s="133" t="n">
        <f aca="false">ROUND(F180*E180,2)</f>
        <v>1.49</v>
      </c>
    </row>
    <row r="181" customFormat="false" ht="14.25" hidden="false" customHeight="false" outlineLevel="0" collapsed="false">
      <c r="A181" s="217"/>
      <c r="B181" s="217"/>
      <c r="C181" s="218"/>
      <c r="D181" s="217"/>
      <c r="E181" s="219"/>
      <c r="F181" s="220"/>
      <c r="G181" s="221"/>
    </row>
    <row r="182" customFormat="false" ht="14.25" hidden="false" customHeight="false" outlineLevel="0" collapsed="false">
      <c r="A182" s="217"/>
      <c r="B182" s="217"/>
      <c r="C182" s="218"/>
      <c r="D182" s="217"/>
      <c r="E182" s="219"/>
      <c r="F182" s="220"/>
      <c r="G182" s="221"/>
    </row>
    <row r="184" customFormat="false" ht="14.25" hidden="false" customHeight="true" outlineLevel="0" collapsed="false">
      <c r="A184" s="96" t="s">
        <v>64</v>
      </c>
      <c r="B184" s="96"/>
      <c r="C184" s="96"/>
      <c r="D184" s="96"/>
    </row>
    <row r="185" customFormat="false" ht="14.25" hidden="false" customHeight="false" outlineLevel="0" collapsed="false">
      <c r="A185" s="1"/>
      <c r="B185" s="1"/>
      <c r="C185" s="1"/>
      <c r="D185" s="9"/>
    </row>
    <row r="186" customFormat="false" ht="14.25" hidden="false" customHeight="false" outlineLevel="0" collapsed="false">
      <c r="A186" s="8"/>
      <c r="B186" s="1"/>
      <c r="C186" s="1"/>
      <c r="D186" s="9"/>
    </row>
    <row r="187" customFormat="false" ht="14.25" hidden="false" customHeight="false" outlineLevel="0" collapsed="false">
      <c r="A187" s="1"/>
      <c r="B187" s="1"/>
      <c r="C187" s="9"/>
      <c r="D187" s="1"/>
      <c r="E187" s="3"/>
      <c r="F187" s="4"/>
      <c r="G187" s="5"/>
    </row>
    <row r="188" customFormat="false" ht="14.25" hidden="false" customHeight="false" outlineLevel="0" collapsed="false">
      <c r="A188" s="1"/>
      <c r="B188" s="1"/>
      <c r="C188" s="9"/>
      <c r="D188" s="1"/>
      <c r="E188" s="3"/>
      <c r="F188" s="4"/>
      <c r="G188" s="5"/>
    </row>
    <row r="189" customFormat="false" ht="14.25" hidden="false" customHeight="false" outlineLevel="0" collapsed="false">
      <c r="A189" s="1"/>
      <c r="B189" s="1"/>
      <c r="C189" s="10"/>
      <c r="D189" s="1"/>
      <c r="E189" s="3"/>
      <c r="F189" s="4"/>
      <c r="G189" s="5"/>
    </row>
    <row r="190" customFormat="false" ht="14.25" hidden="false" customHeight="false" outlineLevel="0" collapsed="false">
      <c r="A190" s="1"/>
      <c r="B190" s="1"/>
      <c r="C190" s="98"/>
      <c r="D190" s="1"/>
      <c r="E190" s="3"/>
      <c r="F190" s="4"/>
      <c r="G190" s="5"/>
    </row>
    <row r="191" customFormat="false" ht="14.25" hidden="false" customHeight="false" outlineLevel="0" collapsed="false">
      <c r="A191" s="1"/>
      <c r="B191" s="1"/>
      <c r="C191" s="10"/>
      <c r="D191" s="1"/>
      <c r="E191" s="3"/>
      <c r="F191" s="4"/>
      <c r="G191" s="5"/>
    </row>
    <row r="192" customFormat="false" ht="14.25" hidden="false" customHeight="false" outlineLevel="0" collapsed="false">
      <c r="A192" s="1"/>
      <c r="B192" s="1"/>
      <c r="C192" s="10"/>
      <c r="D192" s="1"/>
      <c r="E192" s="3"/>
      <c r="F192" s="4"/>
      <c r="G192" s="5"/>
    </row>
    <row r="193" customFormat="false" ht="14.25" hidden="false" customHeight="false" outlineLevel="0" collapsed="false">
      <c r="A193" s="1"/>
      <c r="B193" s="1"/>
      <c r="C193" s="9"/>
      <c r="D193" s="1"/>
      <c r="E193" s="3"/>
      <c r="F193" s="4"/>
      <c r="G193" s="5"/>
    </row>
    <row r="194" customFormat="false" ht="14.25" hidden="false" customHeight="false" outlineLevel="0" collapsed="false">
      <c r="A194" s="1"/>
      <c r="B194" s="1"/>
      <c r="C194" s="2"/>
      <c r="D194" s="1"/>
      <c r="E194" s="3"/>
      <c r="F194" s="4"/>
      <c r="G194" s="5"/>
    </row>
    <row r="195" customFormat="false" ht="14.25" hidden="false" customHeight="false" outlineLevel="0" collapsed="false">
      <c r="A195" s="1"/>
      <c r="B195" s="1"/>
      <c r="C195" s="2"/>
      <c r="D195" s="1"/>
      <c r="E195" s="3"/>
      <c r="F195" s="4"/>
      <c r="G195" s="5"/>
    </row>
    <row r="196" customFormat="false" ht="14.25" hidden="false" customHeight="false" outlineLevel="0" collapsed="false">
      <c r="A196" s="1"/>
      <c r="B196" s="1"/>
      <c r="C196" s="2"/>
      <c r="D196" s="1"/>
      <c r="E196" s="3"/>
      <c r="F196" s="4"/>
      <c r="G196" s="5"/>
    </row>
    <row r="197" customFormat="false" ht="14.25" hidden="false" customHeight="false" outlineLevel="0" collapsed="false">
      <c r="A197" s="1"/>
      <c r="B197" s="1"/>
      <c r="C197" s="2"/>
      <c r="D197" s="1"/>
      <c r="E197" s="3"/>
      <c r="F197" s="4"/>
      <c r="G197" s="5"/>
    </row>
    <row r="198" customFormat="false" ht="14.25" hidden="false" customHeight="false" outlineLevel="0" collapsed="false">
      <c r="A198" s="1"/>
      <c r="B198" s="1"/>
      <c r="C198" s="2"/>
      <c r="D198" s="1"/>
      <c r="E198" s="3"/>
      <c r="F198" s="4"/>
      <c r="G198" s="5"/>
    </row>
    <row r="199" customFormat="false" ht="14.25" hidden="false" customHeight="false" outlineLevel="0" collapsed="false">
      <c r="A199" s="1"/>
      <c r="B199" s="1"/>
      <c r="C199" s="2"/>
      <c r="D199" s="1"/>
      <c r="E199" s="3"/>
      <c r="F199" s="4"/>
      <c r="G199" s="5"/>
    </row>
    <row r="200" customFormat="false" ht="14.25" hidden="false" customHeight="false" outlineLevel="0" collapsed="false">
      <c r="A200" s="1"/>
      <c r="B200" s="1"/>
      <c r="C200" s="2"/>
      <c r="D200" s="1"/>
      <c r="E200" s="3"/>
      <c r="F200" s="4"/>
      <c r="G200" s="5"/>
    </row>
    <row r="201" customFormat="false" ht="14.25" hidden="false" customHeight="false" outlineLevel="0" collapsed="false">
      <c r="A201" s="1"/>
      <c r="B201" s="1"/>
      <c r="C201" s="2"/>
      <c r="D201" s="1"/>
      <c r="E201" s="3"/>
      <c r="F201" s="4"/>
      <c r="G201" s="5"/>
    </row>
    <row r="202" customFormat="false" ht="14.25" hidden="false" customHeight="false" outlineLevel="0" collapsed="false">
      <c r="A202" s="1"/>
      <c r="B202" s="1"/>
      <c r="C202" s="2"/>
      <c r="D202" s="1"/>
      <c r="E202" s="3"/>
      <c r="F202" s="4"/>
      <c r="G202" s="5"/>
    </row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21">
    <mergeCell ref="A1:G4"/>
    <mergeCell ref="A6:B6"/>
    <mergeCell ref="C6:F6"/>
    <mergeCell ref="A7:B7"/>
    <mergeCell ref="C7:F7"/>
    <mergeCell ref="A8:B8"/>
    <mergeCell ref="C8:F8"/>
    <mergeCell ref="A10:B10"/>
    <mergeCell ref="E10:F10"/>
    <mergeCell ref="A11:B11"/>
    <mergeCell ref="E11:F11"/>
    <mergeCell ref="A15:G15"/>
    <mergeCell ref="A16:B16"/>
    <mergeCell ref="E16:F16"/>
    <mergeCell ref="A17:B17"/>
    <mergeCell ref="E17:F17"/>
    <mergeCell ref="A20:G20"/>
    <mergeCell ref="A21:B21"/>
    <mergeCell ref="E21:F21"/>
    <mergeCell ref="A22:B22"/>
    <mergeCell ref="E22:F22"/>
    <mergeCell ref="A26:G26"/>
    <mergeCell ref="A27:B27"/>
    <mergeCell ref="E27:F27"/>
    <mergeCell ref="A28:B28"/>
    <mergeCell ref="E28:F28"/>
    <mergeCell ref="A32:G32"/>
    <mergeCell ref="A33:B33"/>
    <mergeCell ref="E33:F33"/>
    <mergeCell ref="A34:B34"/>
    <mergeCell ref="E34:F34"/>
    <mergeCell ref="A44:G44"/>
    <mergeCell ref="A45:B45"/>
    <mergeCell ref="E45:F45"/>
    <mergeCell ref="A46:B46"/>
    <mergeCell ref="E46:F46"/>
    <mergeCell ref="A50:G50"/>
    <mergeCell ref="A51:B51"/>
    <mergeCell ref="E51:F51"/>
    <mergeCell ref="A52:B52"/>
    <mergeCell ref="E52:F52"/>
    <mergeCell ref="A56:G56"/>
    <mergeCell ref="A57:B57"/>
    <mergeCell ref="E57:F57"/>
    <mergeCell ref="A58:B58"/>
    <mergeCell ref="E58:F58"/>
    <mergeCell ref="A62:G62"/>
    <mergeCell ref="A63:B63"/>
    <mergeCell ref="E63:F63"/>
    <mergeCell ref="A64:B64"/>
    <mergeCell ref="E64:F64"/>
    <mergeCell ref="A69:B69"/>
    <mergeCell ref="E69:F69"/>
    <mergeCell ref="A70:B70"/>
    <mergeCell ref="E70:F70"/>
    <mergeCell ref="A75:B75"/>
    <mergeCell ref="E75:F75"/>
    <mergeCell ref="A76:B76"/>
    <mergeCell ref="E76:F76"/>
    <mergeCell ref="A83:B83"/>
    <mergeCell ref="E83:F83"/>
    <mergeCell ref="A84:B84"/>
    <mergeCell ref="E84:F84"/>
    <mergeCell ref="A92:B92"/>
    <mergeCell ref="E92:F92"/>
    <mergeCell ref="A93:B93"/>
    <mergeCell ref="E93:F93"/>
    <mergeCell ref="A97:B97"/>
    <mergeCell ref="E97:F97"/>
    <mergeCell ref="A98:B98"/>
    <mergeCell ref="E98:F98"/>
    <mergeCell ref="A103:B103"/>
    <mergeCell ref="E103:F103"/>
    <mergeCell ref="A104:B104"/>
    <mergeCell ref="E104:F104"/>
    <mergeCell ref="A109:B109"/>
    <mergeCell ref="E109:F109"/>
    <mergeCell ref="A110:B110"/>
    <mergeCell ref="E110:F110"/>
    <mergeCell ref="A115:B115"/>
    <mergeCell ref="E115:F115"/>
    <mergeCell ref="A116:B116"/>
    <mergeCell ref="E116:F116"/>
    <mergeCell ref="A121:B121"/>
    <mergeCell ref="E121:F121"/>
    <mergeCell ref="A122:B122"/>
    <mergeCell ref="E122:F122"/>
    <mergeCell ref="A127:B127"/>
    <mergeCell ref="E127:F127"/>
    <mergeCell ref="A128:B128"/>
    <mergeCell ref="E128:F128"/>
    <mergeCell ref="A133:B133"/>
    <mergeCell ref="E133:F133"/>
    <mergeCell ref="A134:B134"/>
    <mergeCell ref="E134:F134"/>
    <mergeCell ref="A139:B139"/>
    <mergeCell ref="E139:F139"/>
    <mergeCell ref="A140:B140"/>
    <mergeCell ref="E140:F140"/>
    <mergeCell ref="A145:B145"/>
    <mergeCell ref="E145:F145"/>
    <mergeCell ref="A146:B146"/>
    <mergeCell ref="E146:F146"/>
    <mergeCell ref="A154:B154"/>
    <mergeCell ref="E154:F154"/>
    <mergeCell ref="A155:B155"/>
    <mergeCell ref="E155:F155"/>
    <mergeCell ref="H157:I157"/>
    <mergeCell ref="A165:B165"/>
    <mergeCell ref="E165:F165"/>
    <mergeCell ref="A166:B166"/>
    <mergeCell ref="E166:F166"/>
    <mergeCell ref="A171:B171"/>
    <mergeCell ref="E171:F171"/>
    <mergeCell ref="A172:B172"/>
    <mergeCell ref="E172:F172"/>
    <mergeCell ref="A176:B176"/>
    <mergeCell ref="E176:F176"/>
    <mergeCell ref="A177:B177"/>
    <mergeCell ref="E177:F177"/>
    <mergeCell ref="A184:D184"/>
  </mergeCells>
  <printOptions headings="false" gridLines="false" gridLinesSet="true" horizontalCentered="true" verticalCentered="false"/>
  <pageMargins left="0.590277777777778" right="0.590277777777778" top="1.42222222222222" bottom="0.472222222222222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3" manualBreakCount="3">
    <brk id="74" man="true" max="16383" min="0"/>
    <brk id="114" man="true" max="16383" min="0"/>
    <brk id="153" man="true" max="16383" min="0"/>
  </row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6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75" zoomScalePageLayoutView="100" workbookViewId="0">
      <selection pane="topLeft" activeCell="H27" activeCellId="0" sqref="H27"/>
    </sheetView>
  </sheetViews>
  <sheetFormatPr defaultRowHeight="14.25" zeroHeight="false" outlineLevelRow="0" outlineLevelCol="0"/>
  <cols>
    <col collapsed="false" customWidth="true" hidden="false" outlineLevel="0" max="1" min="1" style="222" width="5.62"/>
    <col collapsed="false" customWidth="true" hidden="false" outlineLevel="0" max="2" min="2" style="222" width="28.61"/>
    <col collapsed="false" customWidth="true" hidden="false" outlineLevel="0" max="3" min="3" style="223" width="13.5"/>
    <col collapsed="false" customWidth="true" hidden="false" outlineLevel="0" max="4" min="4" style="222" width="8"/>
    <col collapsed="false" customWidth="true" hidden="false" outlineLevel="0" max="5" min="5" style="222" width="12.13"/>
    <col collapsed="false" customWidth="true" hidden="false" outlineLevel="0" max="6" min="6" style="222" width="9"/>
    <col collapsed="false" customWidth="true" hidden="false" outlineLevel="0" max="7" min="7" style="222" width="13.13"/>
    <col collapsed="false" customWidth="true" hidden="false" outlineLevel="0" max="8" min="8" style="222" width="9.5"/>
    <col collapsed="false" customWidth="true" hidden="false" outlineLevel="0" max="1025" min="9" style="222" width="9"/>
  </cols>
  <sheetData>
    <row r="1" customFormat="false" ht="18" hidden="false" customHeight="false" outlineLevel="0" collapsed="false">
      <c r="A1" s="224" t="s">
        <v>146</v>
      </c>
      <c r="B1" s="224"/>
      <c r="C1" s="224"/>
      <c r="D1" s="224"/>
      <c r="E1" s="224"/>
      <c r="F1" s="224"/>
      <c r="G1" s="224"/>
      <c r="H1" s="224"/>
    </row>
    <row r="2" customFormat="false" ht="15" hidden="false" customHeight="false" outlineLevel="0" collapsed="false"/>
    <row r="3" customFormat="false" ht="14.25" hidden="false" customHeight="true" outlineLevel="0" collapsed="false">
      <c r="A3" s="225" t="s">
        <v>1</v>
      </c>
      <c r="B3" s="225"/>
      <c r="C3" s="226" t="str">
        <f aca="false">PLANILHA!C7</f>
        <v>PREFEITURA MUNICIPAL DE BIRIGUI</v>
      </c>
      <c r="D3" s="226"/>
      <c r="E3" s="226"/>
      <c r="F3" s="226"/>
      <c r="G3" s="226"/>
      <c r="H3" s="226"/>
    </row>
    <row r="4" customFormat="false" ht="14.25" hidden="false" customHeight="true" outlineLevel="0" collapsed="false">
      <c r="A4" s="227" t="s">
        <v>4</v>
      </c>
      <c r="B4" s="227"/>
      <c r="C4" s="228" t="str">
        <f aca="false">PLANILHA!C8</f>
        <v>EXECUÇÃO DE MURO – CEI ROTARY</v>
      </c>
      <c r="D4" s="228"/>
      <c r="E4" s="228"/>
      <c r="F4" s="228"/>
      <c r="G4" s="228"/>
      <c r="H4" s="228"/>
      <c r="I4" s="229"/>
    </row>
    <row r="5" customFormat="false" ht="15" hidden="false" customHeight="true" outlineLevel="0" collapsed="false">
      <c r="A5" s="230" t="s">
        <v>7</v>
      </c>
      <c r="B5" s="230"/>
      <c r="C5" s="231" t="str">
        <f aca="false">PLANILHA!C9</f>
        <v>GERÔNIMO DE SOUZA SANTOS, Nº 20 - Birigui/SP</v>
      </c>
      <c r="D5" s="231"/>
      <c r="E5" s="231"/>
      <c r="F5" s="231"/>
      <c r="G5" s="231"/>
      <c r="H5" s="231"/>
      <c r="I5" s="229"/>
    </row>
    <row r="6" customFormat="false" ht="15" hidden="false" customHeight="false" outlineLevel="0" collapsed="false">
      <c r="B6" s="232"/>
    </row>
    <row r="7" customFormat="false" ht="14.25" hidden="false" customHeight="false" outlineLevel="0" collapsed="false">
      <c r="A7" s="233" t="s">
        <v>9</v>
      </c>
      <c r="B7" s="233" t="s">
        <v>12</v>
      </c>
      <c r="C7" s="234" t="s">
        <v>147</v>
      </c>
      <c r="D7" s="233" t="s">
        <v>148</v>
      </c>
      <c r="E7" s="235" t="s">
        <v>149</v>
      </c>
      <c r="F7" s="235"/>
      <c r="G7" s="235" t="s">
        <v>150</v>
      </c>
      <c r="H7" s="235"/>
    </row>
    <row r="8" customFormat="false" ht="14.25" hidden="false" customHeight="false" outlineLevel="0" collapsed="false">
      <c r="A8" s="233"/>
      <c r="B8" s="233"/>
      <c r="C8" s="234"/>
      <c r="D8" s="233"/>
      <c r="E8" s="236" t="s">
        <v>151</v>
      </c>
      <c r="F8" s="237" t="s">
        <v>148</v>
      </c>
      <c r="G8" s="236" t="s">
        <v>151</v>
      </c>
      <c r="H8" s="237" t="s">
        <v>148</v>
      </c>
    </row>
    <row r="9" customFormat="false" ht="14.25" hidden="false" customHeight="false" outlineLevel="0" collapsed="false">
      <c r="A9" s="238" t="s">
        <v>152</v>
      </c>
      <c r="B9" s="239" t="str">
        <f aca="false">PLANILHA!D12</f>
        <v>SERVIÇOS PRELIMINARES</v>
      </c>
      <c r="C9" s="240" t="n">
        <f aca="false">PLANILHA!H12*1.2</f>
        <v>1077.0936</v>
      </c>
      <c r="D9" s="241" t="n">
        <f aca="false">(C9/$C$14)*100</f>
        <v>6.48992847910794</v>
      </c>
      <c r="E9" s="242" t="n">
        <f aca="false">(F9/100)*C9</f>
        <v>1077.0936</v>
      </c>
      <c r="F9" s="243" t="n">
        <v>100</v>
      </c>
      <c r="G9" s="244" t="n">
        <f aca="false">E9</f>
        <v>1077.0936</v>
      </c>
      <c r="H9" s="243" t="n">
        <v>100</v>
      </c>
    </row>
    <row r="10" customFormat="false" ht="14.25" hidden="false" customHeight="false" outlineLevel="0" collapsed="false">
      <c r="A10" s="245" t="s">
        <v>153</v>
      </c>
      <c r="B10" s="246" t="str">
        <f aca="false">PLANILHA!D18</f>
        <v>INFRAESTUTURA</v>
      </c>
      <c r="C10" s="247" t="n">
        <f aca="false">PLANILHA!H18*1.2</f>
        <v>4347.4423488</v>
      </c>
      <c r="D10" s="248" t="n">
        <f aca="false">(C10/$C$14)*100</f>
        <v>26.195114250755</v>
      </c>
      <c r="E10" s="249" t="n">
        <f aca="false">(F10/100)*C10</f>
        <v>4347.4423488</v>
      </c>
      <c r="F10" s="243" t="n">
        <v>100</v>
      </c>
      <c r="G10" s="250" t="n">
        <f aca="false">E10</f>
        <v>4347.4423488</v>
      </c>
      <c r="H10" s="243" t="n">
        <v>100</v>
      </c>
    </row>
    <row r="11" customFormat="false" ht="14.25" hidden="false" customHeight="false" outlineLevel="0" collapsed="false">
      <c r="A11" s="245" t="s">
        <v>154</v>
      </c>
      <c r="B11" s="251" t="str">
        <f aca="false">PLANILHA!D32</f>
        <v>SUPERESTRUTURA</v>
      </c>
      <c r="C11" s="247" t="n">
        <f aca="false">PLANILHA!H32*1.2</f>
        <v>2264.21232</v>
      </c>
      <c r="D11" s="252" t="n">
        <f aca="false">(C11/$C$14)*100</f>
        <v>13.6428032051393</v>
      </c>
      <c r="E11" s="249" t="n">
        <f aca="false">(F11/100)*C11</f>
        <v>2264.21232</v>
      </c>
      <c r="F11" s="243" t="n">
        <v>100</v>
      </c>
      <c r="G11" s="250" t="n">
        <f aca="false">E11</f>
        <v>2264.21232</v>
      </c>
      <c r="H11" s="253" t="n">
        <v>100</v>
      </c>
    </row>
    <row r="12" customFormat="false" ht="14.25" hidden="false" customHeight="false" outlineLevel="0" collapsed="false">
      <c r="A12" s="245" t="s">
        <v>155</v>
      </c>
      <c r="B12" s="254" t="str">
        <f aca="false">PLANILHA!D42</f>
        <v>MURO</v>
      </c>
      <c r="C12" s="247" t="n">
        <f aca="false">PLANILHA!H42*1.2</f>
        <v>8453.688576</v>
      </c>
      <c r="D12" s="255" t="n">
        <f aca="false">(C12/$C$14)*100</f>
        <v>50.9369234418363</v>
      </c>
      <c r="E12" s="256" t="n">
        <f aca="false">(F12/100)*C12</f>
        <v>8453.688576</v>
      </c>
      <c r="F12" s="243" t="n">
        <v>100</v>
      </c>
      <c r="G12" s="250" t="n">
        <f aca="false">E12</f>
        <v>8453.688576</v>
      </c>
      <c r="H12" s="243" t="n">
        <v>100</v>
      </c>
    </row>
    <row r="13" customFormat="false" ht="14.25" hidden="false" customHeight="false" outlineLevel="0" collapsed="false">
      <c r="A13" s="257" t="s">
        <v>156</v>
      </c>
      <c r="B13" s="254" t="str">
        <f aca="false">PLANILHA!D48</f>
        <v>IMPERMEABILIZAÇÃO</v>
      </c>
      <c r="C13" s="247" t="n">
        <f aca="false">PLANILHA!H48*1.2</f>
        <v>453.94944</v>
      </c>
      <c r="D13" s="248" t="n">
        <f aca="false">(C13/$C$14)*100</f>
        <v>2.73523062316135</v>
      </c>
      <c r="E13" s="258" t="n">
        <f aca="false">(F13/100)*C13</f>
        <v>453.94944</v>
      </c>
      <c r="F13" s="243" t="n">
        <v>100</v>
      </c>
      <c r="G13" s="250" t="n">
        <f aca="false">E13</f>
        <v>453.94944</v>
      </c>
      <c r="H13" s="243" t="n">
        <v>100</v>
      </c>
    </row>
    <row r="14" customFormat="false" ht="14.25" hidden="false" customHeight="false" outlineLevel="0" collapsed="false">
      <c r="A14" s="259"/>
      <c r="B14" s="260" t="s">
        <v>157</v>
      </c>
      <c r="C14" s="261" t="n">
        <f aca="false">SUM(C9:C13)</f>
        <v>16596.3862848</v>
      </c>
      <c r="D14" s="262" t="n">
        <f aca="false">(C14/C14)</f>
        <v>1</v>
      </c>
      <c r="E14" s="263" t="n">
        <f aca="false">SUM(E9:E13)</f>
        <v>16596.3862848</v>
      </c>
      <c r="F14" s="264" t="n">
        <f aca="false">SUM(E9:E13)/C14</f>
        <v>1</v>
      </c>
      <c r="G14" s="265" t="n">
        <f aca="false">SUM(G9:G13)</f>
        <v>16596.3862848</v>
      </c>
      <c r="H14" s="266" t="n">
        <f aca="false">SUM(G9:G13)/C14</f>
        <v>1</v>
      </c>
    </row>
    <row r="15" customFormat="false" ht="14.25" hidden="false" customHeight="false" outlineLevel="0" collapsed="false">
      <c r="D15" s="267"/>
    </row>
    <row r="16" customFormat="false" ht="14.25" hidden="false" customHeight="false" outlineLevel="0" collapsed="false">
      <c r="A16" s="229"/>
      <c r="B16" s="229"/>
    </row>
    <row r="17" customFormat="false" ht="14.25" hidden="false" customHeight="false" outlineLevel="0" collapsed="false">
      <c r="A17" s="229"/>
      <c r="B17" s="229"/>
    </row>
    <row r="18" customFormat="false" ht="14.25" hidden="false" customHeight="true" outlineLevel="0" collapsed="false">
      <c r="A18" s="96" t="s">
        <v>64</v>
      </c>
      <c r="B18" s="96"/>
      <c r="C18" s="96"/>
      <c r="D18" s="96"/>
    </row>
    <row r="19" customFormat="false" ht="14.25" hidden="false" customHeight="false" outlineLevel="0" collapsed="false">
      <c r="A19" s="1"/>
      <c r="B19" s="1"/>
      <c r="C19" s="1"/>
      <c r="D19" s="9"/>
    </row>
    <row r="20" customFormat="false" ht="14.25" hidden="false" customHeight="false" outlineLevel="0" collapsed="false">
      <c r="A20" s="8"/>
      <c r="B20" s="1"/>
      <c r="C20" s="1"/>
      <c r="D20" s="9"/>
    </row>
    <row r="21" customFormat="false" ht="14.25" hidden="false" customHeight="false" outlineLevel="0" collapsed="false">
      <c r="A21" s="8"/>
      <c r="B21" s="1"/>
      <c r="C21" s="1"/>
      <c r="D21" s="9"/>
      <c r="E21" s="1"/>
      <c r="F21" s="3"/>
      <c r="G21" s="4"/>
      <c r="H21" s="5"/>
    </row>
    <row r="22" customFormat="false" ht="14.25" hidden="false" customHeight="true" outlineLevel="0" collapsed="false">
      <c r="A22" s="1"/>
      <c r="B22" s="1"/>
      <c r="C22" s="1"/>
      <c r="D22" s="9"/>
      <c r="E22" s="1"/>
      <c r="F22" s="3"/>
      <c r="G22" s="4"/>
      <c r="H22" s="5"/>
    </row>
    <row r="23" customFormat="false" ht="14.25" hidden="false" customHeight="true" outlineLevel="0" collapsed="false">
      <c r="A23" s="1"/>
      <c r="B23" s="1"/>
      <c r="C23" s="1"/>
      <c r="D23" s="10"/>
      <c r="E23" s="1"/>
      <c r="F23" s="3"/>
      <c r="G23" s="4"/>
      <c r="H23" s="5"/>
    </row>
    <row r="24" customFormat="false" ht="14.25" hidden="false" customHeight="true" outlineLevel="0" collapsed="false">
      <c r="A24" s="1"/>
      <c r="B24" s="1"/>
      <c r="C24" s="1"/>
      <c r="D24" s="98"/>
      <c r="E24" s="1"/>
      <c r="F24" s="3"/>
      <c r="G24" s="4"/>
      <c r="H24" s="5"/>
    </row>
    <row r="25" customFormat="false" ht="14.25" hidden="false" customHeight="true" outlineLevel="0" collapsed="false">
      <c r="A25" s="1"/>
      <c r="B25" s="1"/>
      <c r="C25" s="1"/>
      <c r="D25" s="10"/>
      <c r="E25" s="1"/>
      <c r="F25" s="3"/>
      <c r="G25" s="4"/>
      <c r="H25" s="5"/>
    </row>
    <row r="26" customFormat="false" ht="14.25" hidden="false" customHeight="false" outlineLevel="0" collapsed="false">
      <c r="A26" s="1"/>
      <c r="B26" s="1"/>
      <c r="C26" s="1"/>
      <c r="D26" s="10"/>
      <c r="E26" s="1"/>
      <c r="F26" s="3"/>
      <c r="G26" s="4"/>
      <c r="H26" s="5"/>
    </row>
    <row r="27" customFormat="false" ht="14.25" hidden="false" customHeight="false" outlineLevel="0" collapsed="false">
      <c r="A27" s="1"/>
      <c r="B27" s="1"/>
      <c r="C27" s="1"/>
      <c r="D27" s="9"/>
      <c r="E27" s="1"/>
      <c r="F27" s="3"/>
      <c r="G27" s="4"/>
      <c r="H27" s="5"/>
    </row>
    <row r="28" customFormat="false" ht="14.25" hidden="false" customHeight="false" outlineLevel="0" collapsed="false">
      <c r="A28" s="1"/>
      <c r="B28" s="1"/>
      <c r="C28" s="1"/>
      <c r="D28" s="2"/>
      <c r="E28" s="1"/>
      <c r="F28" s="3"/>
      <c r="G28" s="4"/>
      <c r="H28" s="5"/>
    </row>
    <row r="29" customFormat="false" ht="14.25" hidden="false" customHeight="false" outlineLevel="0" collapsed="false">
      <c r="A29" s="1"/>
      <c r="B29" s="1"/>
      <c r="C29" s="1"/>
      <c r="D29" s="2"/>
      <c r="E29" s="1"/>
      <c r="F29" s="3"/>
      <c r="G29" s="4"/>
      <c r="H29" s="5"/>
    </row>
    <row r="30" customFormat="false" ht="14.25" hidden="false" customHeight="false" outlineLevel="0" collapsed="false">
      <c r="A30" s="1"/>
      <c r="B30" s="1"/>
      <c r="C30" s="1"/>
      <c r="D30" s="2"/>
      <c r="E30" s="1"/>
      <c r="F30" s="3"/>
      <c r="G30" s="4"/>
      <c r="H30" s="5"/>
    </row>
    <row r="31" customFormat="false" ht="14.25" hidden="false" customHeight="false" outlineLevel="0" collapsed="false">
      <c r="A31" s="1"/>
      <c r="B31" s="1"/>
      <c r="C31" s="1"/>
      <c r="D31" s="2"/>
      <c r="E31" s="1"/>
      <c r="F31" s="3"/>
      <c r="G31" s="4"/>
      <c r="H31" s="5"/>
    </row>
    <row r="32" customFormat="false" ht="14.25" hidden="false" customHeight="false" outlineLevel="0" collapsed="false">
      <c r="A32" s="1"/>
      <c r="B32" s="1"/>
      <c r="C32" s="1"/>
      <c r="D32" s="2"/>
      <c r="E32" s="1"/>
      <c r="F32" s="3"/>
      <c r="G32" s="4"/>
      <c r="H32" s="5"/>
    </row>
    <row r="33" customFormat="false" ht="14.25" hidden="false" customHeight="false" outlineLevel="0" collapsed="false">
      <c r="A33" s="1"/>
      <c r="B33" s="1"/>
      <c r="C33" s="1"/>
      <c r="D33" s="2"/>
      <c r="E33" s="1"/>
      <c r="F33" s="3"/>
      <c r="G33" s="4"/>
      <c r="H33" s="5"/>
    </row>
    <row r="34" customFormat="false" ht="14.25" hidden="false" customHeight="false" outlineLevel="0" collapsed="false">
      <c r="A34" s="1"/>
      <c r="B34" s="1"/>
      <c r="C34" s="1"/>
      <c r="D34" s="2"/>
      <c r="E34" s="1"/>
      <c r="F34" s="3"/>
      <c r="G34" s="4"/>
      <c r="H34" s="5"/>
    </row>
    <row r="35" customFormat="false" ht="14.25" hidden="false" customHeight="false" outlineLevel="0" collapsed="false">
      <c r="A35" s="1"/>
      <c r="B35" s="1"/>
      <c r="C35" s="1"/>
      <c r="D35" s="2"/>
      <c r="E35" s="1"/>
      <c r="F35" s="3"/>
      <c r="G35" s="4"/>
      <c r="H35" s="5"/>
    </row>
    <row r="36" customFormat="false" ht="14.25" hidden="false" customHeight="false" outlineLevel="0" collapsed="false">
      <c r="A36" s="1"/>
      <c r="B36" s="1"/>
      <c r="C36" s="1"/>
      <c r="D36" s="2"/>
      <c r="E36" s="1"/>
      <c r="F36" s="3"/>
      <c r="G36" s="4"/>
      <c r="H36" s="5"/>
    </row>
  </sheetData>
  <mergeCells count="14">
    <mergeCell ref="A1:H1"/>
    <mergeCell ref="A3:B3"/>
    <mergeCell ref="C3:H3"/>
    <mergeCell ref="A4:B4"/>
    <mergeCell ref="C4:H4"/>
    <mergeCell ref="A5:B5"/>
    <mergeCell ref="C5:H5"/>
    <mergeCell ref="A7:A8"/>
    <mergeCell ref="B7:B8"/>
    <mergeCell ref="C7:C8"/>
    <mergeCell ref="D7:D8"/>
    <mergeCell ref="E7:F7"/>
    <mergeCell ref="G7:H7"/>
    <mergeCell ref="A18:D18"/>
  </mergeCells>
  <printOptions headings="false" gridLines="false" gridLinesSet="true" horizontalCentered="true" verticalCentered="true"/>
  <pageMargins left="0.7875" right="0.7875" top="1.81597222222222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49</TotalTime>
  <Application>LibreOffice/6.2.1.2$Windows_X86_64 LibreOffice_project/7bcb35dc3024a62dea0caee87020152d1ee96e71</Application>
  <Company>Fnde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2012-10-15T18:57:41Z</dcterms:created>
  <dc:creator>27421740104</dc:creator>
  <dc:description/>
  <dc:language>pt-BR</dc:language>
  <cp:lastModifiedBy/>
  <dcterms:modified xsi:type="dcterms:W3CDTF">2020-01-29T09:15:11Z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Fnde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