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5600" windowHeight="997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Plan1!$A$1:$G$825</definedName>
  </definedNames>
  <calcPr calcId="144525"/>
</workbook>
</file>

<file path=xl/calcChain.xml><?xml version="1.0" encoding="utf-8"?>
<calcChain xmlns="http://schemas.openxmlformats.org/spreadsheetml/2006/main">
  <c r="E488" i="1" l="1"/>
  <c r="C237" i="1"/>
  <c r="C236" i="1"/>
  <c r="C235" i="1"/>
  <c r="C234" i="1"/>
  <c r="C233" i="1"/>
  <c r="C231" i="1"/>
  <c r="C230" i="1"/>
  <c r="C229" i="1"/>
  <c r="C228" i="1"/>
  <c r="C227" i="1"/>
  <c r="C226" i="1"/>
  <c r="C225" i="1"/>
  <c r="E237" i="1"/>
  <c r="E236" i="1"/>
  <c r="E235" i="1"/>
  <c r="E234" i="1"/>
  <c r="E233" i="1"/>
  <c r="E231" i="1"/>
  <c r="E230" i="1"/>
  <c r="E229" i="1"/>
  <c r="E228" i="1"/>
  <c r="E227" i="1"/>
  <c r="E226" i="1"/>
  <c r="E225" i="1"/>
  <c r="E813" i="1"/>
  <c r="E814" i="1" s="1"/>
  <c r="E809" i="1"/>
  <c r="E810" i="1" s="1"/>
  <c r="E274" i="1"/>
  <c r="E107" i="1"/>
  <c r="E110" i="1" s="1"/>
  <c r="E297" i="1"/>
  <c r="E771" i="1"/>
  <c r="E770" i="1"/>
  <c r="E769" i="1"/>
  <c r="E768" i="1"/>
  <c r="E767" i="1"/>
  <c r="E800" i="1"/>
  <c r="E799" i="1"/>
  <c r="E804" i="1"/>
  <c r="E805" i="1"/>
  <c r="E796" i="1"/>
  <c r="E792" i="1"/>
  <c r="E787" i="1"/>
  <c r="C776" i="1"/>
  <c r="E776" i="1" s="1"/>
  <c r="E782" i="1"/>
  <c r="E781" i="1"/>
  <c r="C777" i="1"/>
  <c r="E777" i="1" s="1"/>
  <c r="C362" i="1"/>
  <c r="E362" i="1" s="1"/>
  <c r="F357" i="1"/>
  <c r="F356" i="1"/>
  <c r="F355" i="1"/>
  <c r="F354" i="1"/>
  <c r="F350" i="1"/>
  <c r="F349" i="1"/>
  <c r="F348" i="1"/>
  <c r="F347" i="1"/>
  <c r="F331" i="1"/>
  <c r="F330" i="1"/>
  <c r="F329" i="1"/>
  <c r="F328" i="1"/>
  <c r="C315" i="1"/>
  <c r="D315" i="1" s="1"/>
  <c r="F315" i="1" s="1"/>
  <c r="E823" i="1"/>
  <c r="E824" i="1" s="1"/>
  <c r="E818" i="1"/>
  <c r="F749" i="1"/>
  <c r="F748" i="1"/>
  <c r="F747" i="1"/>
  <c r="F746" i="1"/>
  <c r="F745" i="1"/>
  <c r="F744" i="1"/>
  <c r="F743" i="1"/>
  <c r="F742" i="1"/>
  <c r="F741" i="1"/>
  <c r="F740" i="1"/>
  <c r="E485" i="1"/>
  <c r="E484" i="1"/>
  <c r="E483" i="1"/>
  <c r="E482" i="1"/>
  <c r="E481" i="1"/>
  <c r="E480" i="1"/>
  <c r="E479" i="1"/>
  <c r="E486" i="1" s="1"/>
  <c r="C458" i="1"/>
  <c r="E458" i="1" s="1"/>
  <c r="C457" i="1"/>
  <c r="E457" i="1" s="1"/>
  <c r="E801" i="1" l="1"/>
  <c r="E806" i="1"/>
  <c r="E772" i="1"/>
  <c r="E783" i="1"/>
  <c r="E778" i="1"/>
  <c r="F358" i="1"/>
  <c r="F332" i="1"/>
  <c r="F750" i="1"/>
  <c r="F351" i="1"/>
  <c r="E455" i="1"/>
  <c r="E454" i="1"/>
  <c r="E453" i="1"/>
  <c r="E452" i="1"/>
  <c r="E427" i="1"/>
  <c r="E426" i="1"/>
  <c r="E425" i="1"/>
  <c r="E424" i="1"/>
  <c r="E293" i="1"/>
  <c r="E284" i="1"/>
  <c r="E283" i="1"/>
  <c r="E282" i="1"/>
  <c r="E281" i="1"/>
  <c r="E280" i="1"/>
  <c r="E279" i="1"/>
  <c r="E278" i="1"/>
  <c r="E277" i="1"/>
  <c r="E476" i="1" l="1"/>
  <c r="C786" i="1"/>
  <c r="E786" i="1" s="1"/>
  <c r="E788" i="1" s="1"/>
  <c r="C791" i="1"/>
  <c r="E791" i="1" s="1"/>
  <c r="E793" i="1" s="1"/>
  <c r="E463" i="1"/>
  <c r="E471" i="1" s="1"/>
  <c r="E473" i="1" s="1"/>
  <c r="E466" i="1"/>
  <c r="E468" i="1" s="1"/>
  <c r="E439" i="1"/>
  <c r="E441" i="1" s="1"/>
  <c r="E459" i="1"/>
  <c r="E449" i="1"/>
  <c r="E436" i="1"/>
  <c r="E444" i="1" s="1"/>
  <c r="E446" i="1" s="1"/>
  <c r="E428" i="1"/>
  <c r="E285" i="1"/>
  <c r="E238" i="1"/>
  <c r="E221" i="1"/>
  <c r="E216" i="1"/>
  <c r="E211" i="1"/>
  <c r="E206" i="1"/>
  <c r="F133" i="1"/>
  <c r="E119" i="1"/>
  <c r="E26" i="1"/>
  <c r="E25" i="1"/>
  <c r="E24" i="1"/>
  <c r="E23" i="1"/>
  <c r="E22" i="1"/>
  <c r="E21" i="1"/>
  <c r="E754" i="1" l="1"/>
  <c r="E733" i="1"/>
  <c r="E431" i="1"/>
  <c r="E27" i="1"/>
  <c r="E296" i="1" l="1"/>
  <c r="E298" i="1" s="1"/>
  <c r="E736" i="1"/>
  <c r="F198" i="1"/>
  <c r="F197" i="1"/>
  <c r="F196" i="1"/>
  <c r="F195" i="1"/>
  <c r="E194" i="1"/>
  <c r="F194" i="1" s="1"/>
  <c r="E193" i="1"/>
  <c r="F193" i="1" s="1"/>
  <c r="E192" i="1"/>
  <c r="F192" i="1" s="1"/>
  <c r="F191" i="1"/>
  <c r="E190" i="1"/>
  <c r="F190" i="1" s="1"/>
  <c r="F189" i="1"/>
  <c r="F185" i="1"/>
  <c r="F184" i="1"/>
  <c r="F183" i="1"/>
  <c r="F182" i="1"/>
  <c r="E181" i="1"/>
  <c r="F181" i="1" s="1"/>
  <c r="E180" i="1"/>
  <c r="F180" i="1" s="1"/>
  <c r="E179" i="1"/>
  <c r="F179" i="1" s="1"/>
  <c r="F178" i="1"/>
  <c r="E177" i="1"/>
  <c r="F177" i="1" s="1"/>
  <c r="F176" i="1"/>
  <c r="F160" i="1"/>
  <c r="F159" i="1"/>
  <c r="F158" i="1"/>
  <c r="F157" i="1"/>
  <c r="E156" i="1"/>
  <c r="F156" i="1" s="1"/>
  <c r="E155" i="1"/>
  <c r="F155" i="1" s="1"/>
  <c r="E154" i="1"/>
  <c r="F154" i="1" s="1"/>
  <c r="F153" i="1"/>
  <c r="E152" i="1"/>
  <c r="F152" i="1" s="1"/>
  <c r="F151" i="1"/>
  <c r="E417" i="1"/>
  <c r="E416" i="1"/>
  <c r="E415" i="1"/>
  <c r="E414" i="1"/>
  <c r="F305" i="1"/>
  <c r="F306" i="1"/>
  <c r="F307" i="1"/>
  <c r="F309" i="1"/>
  <c r="F310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F186" i="1" l="1"/>
  <c r="E418" i="1"/>
  <c r="F199" i="1"/>
  <c r="E419" i="1"/>
  <c r="E84" i="1"/>
  <c r="E301" i="1" l="1"/>
  <c r="E420" i="1"/>
  <c r="E380" i="1"/>
  <c r="E379" i="1"/>
  <c r="E374" i="1"/>
  <c r="E375" i="1" s="1"/>
  <c r="E371" i="1"/>
  <c r="E370" i="1"/>
  <c r="E369" i="1"/>
  <c r="E368" i="1"/>
  <c r="E367" i="1"/>
  <c r="E366" i="1"/>
  <c r="E365" i="1"/>
  <c r="E500" i="1"/>
  <c r="F266" i="1"/>
  <c r="F265" i="1"/>
  <c r="F263" i="1"/>
  <c r="F262" i="1"/>
  <c r="F261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E667" i="1"/>
  <c r="E668" i="1"/>
  <c r="E669" i="1"/>
  <c r="E670" i="1"/>
  <c r="E691" i="1"/>
  <c r="E688" i="1"/>
  <c r="E686" i="1"/>
  <c r="E685" i="1"/>
  <c r="E684" i="1"/>
  <c r="E682" i="1"/>
  <c r="E687" i="1"/>
  <c r="E689" i="1"/>
  <c r="E683" i="1"/>
  <c r="E680" i="1"/>
  <c r="E678" i="1"/>
  <c r="E675" i="1"/>
  <c r="E634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8" i="1"/>
  <c r="E549" i="1"/>
  <c r="E550" i="1"/>
  <c r="E551" i="1"/>
  <c r="E552" i="1"/>
  <c r="E557" i="1"/>
  <c r="E558" i="1"/>
  <c r="E559" i="1"/>
  <c r="E560" i="1"/>
  <c r="E561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82" i="1"/>
  <c r="E583" i="1"/>
  <c r="E584" i="1"/>
  <c r="E585" i="1"/>
  <c r="E586" i="1"/>
  <c r="E587" i="1"/>
  <c r="E588" i="1"/>
  <c r="E589" i="1"/>
  <c r="E591" i="1"/>
  <c r="E594" i="1"/>
  <c r="E595" i="1"/>
  <c r="E596" i="1"/>
  <c r="E597" i="1"/>
  <c r="E603" i="1"/>
  <c r="E604" i="1"/>
  <c r="E609" i="1"/>
  <c r="E610" i="1"/>
  <c r="E611" i="1"/>
  <c r="E612" i="1"/>
  <c r="E613" i="1"/>
  <c r="E614" i="1"/>
  <c r="E615" i="1"/>
  <c r="E616" i="1"/>
  <c r="E618" i="1"/>
  <c r="E619" i="1"/>
  <c r="E620" i="1"/>
  <c r="E621" i="1"/>
  <c r="E622" i="1"/>
  <c r="E623" i="1"/>
  <c r="E624" i="1"/>
  <c r="E625" i="1"/>
  <c r="E627" i="1"/>
  <c r="E628" i="1"/>
  <c r="E629" i="1"/>
  <c r="E630" i="1"/>
  <c r="E631" i="1"/>
  <c r="E633" i="1"/>
  <c r="E635" i="1"/>
  <c r="E671" i="1"/>
  <c r="E672" i="1"/>
  <c r="E673" i="1"/>
  <c r="E676" i="1"/>
  <c r="E679" i="1"/>
  <c r="E681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D690" i="1"/>
  <c r="E690" i="1" s="1"/>
  <c r="C677" i="1"/>
  <c r="E677" i="1" s="1"/>
  <c r="C674" i="1"/>
  <c r="E674" i="1" s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03" i="1"/>
  <c r="E501" i="1"/>
  <c r="C632" i="1"/>
  <c r="E632" i="1" s="1"/>
  <c r="C626" i="1"/>
  <c r="E626" i="1" s="1"/>
  <c r="C617" i="1"/>
  <c r="E617" i="1" s="1"/>
  <c r="C608" i="1"/>
  <c r="E608" i="1" s="1"/>
  <c r="C607" i="1"/>
  <c r="E607" i="1" s="1"/>
  <c r="C606" i="1"/>
  <c r="E606" i="1" s="1"/>
  <c r="C605" i="1"/>
  <c r="E605" i="1" s="1"/>
  <c r="C602" i="1"/>
  <c r="E602" i="1" s="1"/>
  <c r="C601" i="1"/>
  <c r="E601" i="1" s="1"/>
  <c r="C600" i="1"/>
  <c r="E600" i="1" s="1"/>
  <c r="C599" i="1"/>
  <c r="E599" i="1" s="1"/>
  <c r="C598" i="1"/>
  <c r="E598" i="1" s="1"/>
  <c r="C593" i="1"/>
  <c r="E593" i="1" s="1"/>
  <c r="C592" i="1"/>
  <c r="E592" i="1" s="1"/>
  <c r="C590" i="1"/>
  <c r="E590" i="1" s="1"/>
  <c r="C581" i="1"/>
  <c r="E581" i="1" s="1"/>
  <c r="C580" i="1"/>
  <c r="E580" i="1" s="1"/>
  <c r="C579" i="1"/>
  <c r="E579" i="1" s="1"/>
  <c r="C578" i="1"/>
  <c r="E578" i="1" s="1"/>
  <c r="C565" i="1"/>
  <c r="E565" i="1" s="1"/>
  <c r="C564" i="1"/>
  <c r="E564" i="1" s="1"/>
  <c r="C563" i="1"/>
  <c r="E563" i="1" s="1"/>
  <c r="C562" i="1"/>
  <c r="E562" i="1" s="1"/>
  <c r="C556" i="1"/>
  <c r="E556" i="1" s="1"/>
  <c r="C555" i="1"/>
  <c r="E555" i="1" s="1"/>
  <c r="C554" i="1"/>
  <c r="E554" i="1" s="1"/>
  <c r="C553" i="1"/>
  <c r="E553" i="1" s="1"/>
  <c r="C547" i="1"/>
  <c r="E547" i="1" s="1"/>
  <c r="C546" i="1"/>
  <c r="E546" i="1" s="1"/>
  <c r="C510" i="1"/>
  <c r="E510" i="1" s="1"/>
  <c r="C511" i="1"/>
  <c r="E511" i="1" s="1"/>
  <c r="C509" i="1"/>
  <c r="E509" i="1" s="1"/>
  <c r="C508" i="1"/>
  <c r="E508" i="1" s="1"/>
  <c r="C507" i="1"/>
  <c r="E507" i="1" s="1"/>
  <c r="C506" i="1"/>
  <c r="E506" i="1" s="1"/>
  <c r="C505" i="1"/>
  <c r="E505" i="1" s="1"/>
  <c r="C504" i="1"/>
  <c r="E504" i="1" s="1"/>
  <c r="C502" i="1"/>
  <c r="E502" i="1" s="1"/>
  <c r="E245" i="1"/>
  <c r="E243" i="1"/>
  <c r="E257" i="1"/>
  <c r="E256" i="1"/>
  <c r="E255" i="1"/>
  <c r="E254" i="1"/>
  <c r="E253" i="1"/>
  <c r="E252" i="1"/>
  <c r="E251" i="1"/>
  <c r="E250" i="1"/>
  <c r="E249" i="1"/>
  <c r="E102" i="1"/>
  <c r="E103" i="1" s="1"/>
  <c r="E99" i="1"/>
  <c r="E92" i="1"/>
  <c r="E38" i="1"/>
  <c r="E37" i="1"/>
  <c r="E36" i="1"/>
  <c r="E35" i="1"/>
  <c r="E34" i="1"/>
  <c r="E33" i="1"/>
  <c r="E32" i="1"/>
  <c r="E12" i="1"/>
  <c r="E13" i="1" s="1"/>
  <c r="E8" i="1"/>
  <c r="E9" i="1" s="1"/>
  <c r="E381" i="1" l="1"/>
  <c r="E396" i="1"/>
  <c r="E395" i="1"/>
  <c r="E372" i="1"/>
  <c r="F267" i="1"/>
  <c r="E39" i="1"/>
  <c r="E40" i="1" s="1"/>
  <c r="F656" i="1"/>
  <c r="E258" i="1"/>
  <c r="F712" i="1"/>
  <c r="E636" i="1"/>
  <c r="E692" i="1"/>
  <c r="E397" i="1" l="1"/>
  <c r="E398" i="1"/>
  <c r="E403" i="1"/>
  <c r="E402" i="1"/>
  <c r="F713" i="1"/>
  <c r="F657" i="1"/>
  <c r="F268" i="1"/>
  <c r="E661" i="1" l="1"/>
  <c r="E664" i="1"/>
  <c r="E494" i="1"/>
  <c r="E497" i="1"/>
  <c r="E399" i="1"/>
  <c r="E404" i="1"/>
  <c r="E410" i="1" l="1"/>
  <c r="E726" i="1"/>
  <c r="E407" i="1"/>
  <c r="E718" i="1"/>
  <c r="E721" i="1" l="1"/>
  <c r="E729" i="1"/>
</calcChain>
</file>

<file path=xl/sharedStrings.xml><?xml version="1.0" encoding="utf-8"?>
<sst xmlns="http://schemas.openxmlformats.org/spreadsheetml/2006/main" count="850" uniqueCount="453">
  <si>
    <t>Largura</t>
  </si>
  <si>
    <t>Altura</t>
  </si>
  <si>
    <t>Área</t>
  </si>
  <si>
    <t>Comprimento</t>
  </si>
  <si>
    <t>Total:</t>
  </si>
  <si>
    <t>Obs.: Conforme área total de Ampliação</t>
  </si>
  <si>
    <t>Recepção</t>
  </si>
  <si>
    <t>Sala de Medicação</t>
  </si>
  <si>
    <t>Copa</t>
  </si>
  <si>
    <t>Acesso Bloco Novo</t>
  </si>
  <si>
    <t>Desconto Porta</t>
  </si>
  <si>
    <t>Desconto Janela</t>
  </si>
  <si>
    <t xml:space="preserve"> x 0,15 cm </t>
  </si>
  <si>
    <t>Qtde.</t>
  </si>
  <si>
    <t>Consultório 01</t>
  </si>
  <si>
    <t>Consultório 02</t>
  </si>
  <si>
    <t>Sala de Medicação (parte da antiga copa)</t>
  </si>
  <si>
    <t>Obs.: Área referente ao estacionamento atual</t>
  </si>
  <si>
    <t>Ampliação - paredes externas</t>
  </si>
  <si>
    <t>Ampliação - paredes internas</t>
  </si>
  <si>
    <t>Ampliação</t>
  </si>
  <si>
    <t>Consultório Ginecológico</t>
  </si>
  <si>
    <t>Banheiro</t>
  </si>
  <si>
    <t>Hall</t>
  </si>
  <si>
    <t>Sala pré consulta</t>
  </si>
  <si>
    <t>Sala de vacina</t>
  </si>
  <si>
    <t>Sala de enfermagem</t>
  </si>
  <si>
    <t>Administração</t>
  </si>
  <si>
    <t>Classificação de Risco</t>
  </si>
  <si>
    <t>Pós consulta</t>
  </si>
  <si>
    <t>Banheiro Acessível</t>
  </si>
  <si>
    <t>Arquivo</t>
  </si>
  <si>
    <t>Sala de Nebulização</t>
  </si>
  <si>
    <t>Sala de Curativos</t>
  </si>
  <si>
    <t>Almoxerifado</t>
  </si>
  <si>
    <t>Banheiro FUNC FEM</t>
  </si>
  <si>
    <t>Banheiro FUNC MASC</t>
  </si>
  <si>
    <t>Esterilização</t>
  </si>
  <si>
    <t>Estoque de materiais</t>
  </si>
  <si>
    <t>DML</t>
  </si>
  <si>
    <t>Hall Interno 01</t>
  </si>
  <si>
    <t>Hall Interno 02</t>
  </si>
  <si>
    <t>Hall área de serviços</t>
  </si>
  <si>
    <t>Hall do fundo</t>
  </si>
  <si>
    <t>Circulação + sala de espera</t>
  </si>
  <si>
    <t>Sala de espera</t>
  </si>
  <si>
    <t>Fachada Principal</t>
  </si>
  <si>
    <t>Fachada Lateral Esquerda</t>
  </si>
  <si>
    <t>Fachada Lateral  Direita</t>
  </si>
  <si>
    <t>Fachada Posterior</t>
  </si>
  <si>
    <t>altura</t>
  </si>
  <si>
    <t>largura</t>
  </si>
  <si>
    <t>área</t>
  </si>
  <si>
    <t>PE1</t>
  </si>
  <si>
    <t>PE2</t>
  </si>
  <si>
    <t>PE3</t>
  </si>
  <si>
    <t>PE4</t>
  </si>
  <si>
    <t>JE1</t>
  </si>
  <si>
    <t>JE2</t>
  </si>
  <si>
    <t>JE3</t>
  </si>
  <si>
    <t>JE4</t>
  </si>
  <si>
    <t>JE5</t>
  </si>
  <si>
    <t>JE6</t>
  </si>
  <si>
    <t>JE7</t>
  </si>
  <si>
    <t>JE8</t>
  </si>
  <si>
    <t>JE9</t>
  </si>
  <si>
    <t>JE10</t>
  </si>
  <si>
    <t>JE11</t>
  </si>
  <si>
    <t>JE12</t>
  </si>
  <si>
    <t>JE13</t>
  </si>
  <si>
    <t>JE14</t>
  </si>
  <si>
    <t>Esquadrias Existentes</t>
  </si>
  <si>
    <t>P1</t>
  </si>
  <si>
    <t>P2</t>
  </si>
  <si>
    <t>J1</t>
  </si>
  <si>
    <t>J2</t>
  </si>
  <si>
    <t>P3</t>
  </si>
  <si>
    <t>Farmácia</t>
  </si>
  <si>
    <t>Viva Leite</t>
  </si>
  <si>
    <t>Desconto de Esquadrias</t>
  </si>
  <si>
    <t>Total Final:</t>
  </si>
  <si>
    <t>PISO</t>
  </si>
  <si>
    <t>Rodapé</t>
  </si>
  <si>
    <t>Parte 1</t>
  </si>
  <si>
    <t>Parte 2</t>
  </si>
  <si>
    <t>Parte 3</t>
  </si>
  <si>
    <t>Parte 4</t>
  </si>
  <si>
    <t>Parte 5</t>
  </si>
  <si>
    <t>Parte 6</t>
  </si>
  <si>
    <t>RETIRADA DE FORRO EM RÉGUAS DE PVC (M²)</t>
  </si>
  <si>
    <t>Sala Pré Consulta</t>
  </si>
  <si>
    <t>Sala de Vacina</t>
  </si>
  <si>
    <t>Pós Consulta</t>
  </si>
  <si>
    <t>Classificação de risco</t>
  </si>
  <si>
    <t>Banheiro feminino</t>
  </si>
  <si>
    <t>Banheiro masculino</t>
  </si>
  <si>
    <t>Sala de nebulização</t>
  </si>
  <si>
    <t>Sala de curativos</t>
  </si>
  <si>
    <t>Circulação</t>
  </si>
  <si>
    <t>Sala de espera 02</t>
  </si>
  <si>
    <t>Consultório Odontológico</t>
  </si>
  <si>
    <t>Almoxarifado</t>
  </si>
  <si>
    <t>Banheiro funcionario masculino</t>
  </si>
  <si>
    <t>Banheiro funcionario feminino</t>
  </si>
  <si>
    <t>Circulação 02</t>
  </si>
  <si>
    <t>Hall - Área de Serviços</t>
  </si>
  <si>
    <t>Sala de recepção, lavagem e descontaminação</t>
  </si>
  <si>
    <t>Sala de esterilização</t>
  </si>
  <si>
    <t>Sala de medicação/observação</t>
  </si>
  <si>
    <t>Total</t>
  </si>
  <si>
    <t>PLACA DE OBRA EM CHAPA DE AÇO GALVANIZADO (3,00X1,50M) (M²)</t>
  </si>
  <si>
    <t>LOCAÇÃO CONVENCIONAL DE OBRA (M²)</t>
  </si>
  <si>
    <t>DEMOLIÇÃO DE ALVENARIA DE TIJOLOS FURADOS SEM REAPROVEITAMENTO (M³)</t>
  </si>
  <si>
    <t>RETIRADA DE FOLHAS DE PORTA (UNID.)</t>
  </si>
  <si>
    <t>RETIRADA DE ESQUADRIAS METÁLICAS (M²)</t>
  </si>
  <si>
    <t>LIMPEZA MECANIZADA DE TERRENO COM REMOÇÃO DE CAMADA VEGETAL, UTILIZANDO MOTONIVELADORA (M²)</t>
  </si>
  <si>
    <t>LAJE (M²)</t>
  </si>
  <si>
    <t>ESQUADRIAS DE ALUMÍNIO</t>
  </si>
  <si>
    <t>ALAMBRADO (M²)</t>
  </si>
  <si>
    <t>PORTÃO (M²)</t>
  </si>
  <si>
    <t>Valor igual do de chapisco externo</t>
  </si>
  <si>
    <t>Valor igual do de chapisco interno</t>
  </si>
  <si>
    <t>Desconto P1 e J2</t>
  </si>
  <si>
    <t>CHAPISCO INTERNO (M²)</t>
  </si>
  <si>
    <t>CHAPISCO EXTERNO (M²)</t>
  </si>
  <si>
    <t>EMBOÇO INTERNO (M²)</t>
  </si>
  <si>
    <t>EMBOÇO EXTERNO (M²)</t>
  </si>
  <si>
    <t>REVESTIMENTO CERÂMICO 20X20 CM (M²)</t>
  </si>
  <si>
    <t>Desconto de esquadrias</t>
  </si>
  <si>
    <t>Face interna das paredes externas</t>
  </si>
  <si>
    <t>02 faces das paredes internas</t>
  </si>
  <si>
    <t>Face externa das paredes externas</t>
  </si>
  <si>
    <t>Volume</t>
  </si>
  <si>
    <t>VB 01</t>
  </si>
  <si>
    <t>VB 02</t>
  </si>
  <si>
    <t>VB 03</t>
  </si>
  <si>
    <t>VB 04</t>
  </si>
  <si>
    <t>VB 05</t>
  </si>
  <si>
    <t>VB 06</t>
  </si>
  <si>
    <t>VB 07</t>
  </si>
  <si>
    <t>VB 08</t>
  </si>
  <si>
    <t>VB 09</t>
  </si>
  <si>
    <t>VB 10</t>
  </si>
  <si>
    <t>1.1</t>
  </si>
  <si>
    <t>1.2</t>
  </si>
  <si>
    <t>1.3</t>
  </si>
  <si>
    <t>INSTALAÇÕES PROVISÓRIAS E SERVIÇOS PRELIMINARES</t>
  </si>
  <si>
    <t>DEMOLIÇÕES E RETIRADAS</t>
  </si>
  <si>
    <t>2.1</t>
  </si>
  <si>
    <t>ESTRUTURAS E COBERTURAS</t>
  </si>
  <si>
    <t>2.1.1</t>
  </si>
  <si>
    <t>REMOÇÃO DE RUFO OU CALHA METÁLICA</t>
  </si>
  <si>
    <t>Quantidade</t>
  </si>
  <si>
    <t>Metragem</t>
  </si>
  <si>
    <t>PRÉDIO EXISTENTE</t>
  </si>
  <si>
    <t>2.2</t>
  </si>
  <si>
    <t>PAREDES</t>
  </si>
  <si>
    <t>2.2.1</t>
  </si>
  <si>
    <t>2.3</t>
  </si>
  <si>
    <t>FORROS</t>
  </si>
  <si>
    <t>2.3.1</t>
  </si>
  <si>
    <t>2.4</t>
  </si>
  <si>
    <t>ESQUADRIAS</t>
  </si>
  <si>
    <t>2.4.1</t>
  </si>
  <si>
    <t>2.4.2</t>
  </si>
  <si>
    <t>2.4.3</t>
  </si>
  <si>
    <t>2.5</t>
  </si>
  <si>
    <t>DIVERSOS</t>
  </si>
  <si>
    <t>INFRAESTRUTURA</t>
  </si>
  <si>
    <t>3.1</t>
  </si>
  <si>
    <t>FUNDAÇÃO PROFUNDA</t>
  </si>
  <si>
    <t>3.1.1</t>
  </si>
  <si>
    <t>ESTACA TIPO STRAUSS</t>
  </si>
  <si>
    <t>Conforme Projeto Executivo de Estrutura - Prancha 01</t>
  </si>
  <si>
    <t>Profundidade</t>
  </si>
  <si>
    <t>3.1.2</t>
  </si>
  <si>
    <t>3.1.1.1</t>
  </si>
  <si>
    <t>ARMAÇÃO CA-50 DIÂM. 6,3MM (1/4') A 12,5MM (1/2') (KG)</t>
  </si>
  <si>
    <t>3.1.1.2</t>
  </si>
  <si>
    <t>ARMAÇÃO CA-60 DIÂM. 3,4MM  A 6,00MM (KG)</t>
  </si>
  <si>
    <t>PERFURAÇÃO PARA ESTACA TIPO STRAUSS (M)</t>
  </si>
  <si>
    <t>3.1.1.3</t>
  </si>
  <si>
    <t>3.1.1.4</t>
  </si>
  <si>
    <t>CONCRETO USINADO BOMBEADO FCK=20MPA (M³)</t>
  </si>
  <si>
    <t>BLOCOS</t>
  </si>
  <si>
    <t>3.1.2.1</t>
  </si>
  <si>
    <t>B1=B2=B3=B4=B5=B6=B7=B8=B9=B10=B11=B12</t>
  </si>
  <si>
    <t xml:space="preserve">Comprimento </t>
  </si>
  <si>
    <t>x 12 blocos</t>
  </si>
  <si>
    <t>ESCAVAÇÃO (M³)</t>
  </si>
  <si>
    <t>3.1.2.2</t>
  </si>
  <si>
    <t>Conforme Projeto Executivo de Estrutura - Prancha 03</t>
  </si>
  <si>
    <t>FORMA TÁBUA PARA CONCRETO EM FUNDAÇÃO (M²)</t>
  </si>
  <si>
    <t>3.1.2.3</t>
  </si>
  <si>
    <t>3.1.2.4</t>
  </si>
  <si>
    <t>3.1.2.5</t>
  </si>
  <si>
    <t>REATERRO COMPACTADO MANUALMENTE (M³)</t>
  </si>
  <si>
    <t>3.2</t>
  </si>
  <si>
    <t>VIGAS BALDRAME</t>
  </si>
  <si>
    <t>3.2.1</t>
  </si>
  <si>
    <t>3.2.2</t>
  </si>
  <si>
    <t>3.2.3</t>
  </si>
  <si>
    <t>3.2.4</t>
  </si>
  <si>
    <t>3.2.5</t>
  </si>
  <si>
    <t>IMPERMEABILIZAÇÃO DE ESTRUTURAS ENTERRADAS, COM TINTA ASFÁLTICA (M²)</t>
  </si>
  <si>
    <t>3.2.6</t>
  </si>
  <si>
    <t>3.2.7</t>
  </si>
  <si>
    <t>SUPERESTRUTURA</t>
  </si>
  <si>
    <t>4.1</t>
  </si>
  <si>
    <t>PILARES E VIGAS</t>
  </si>
  <si>
    <t>Pilares - Conforme Projeto Executivo de Estruturas - Prancha 03</t>
  </si>
  <si>
    <t>FÔRMA PARA ESTRUTURAS DE CONCRETO (M²)</t>
  </si>
  <si>
    <t>Vigas - Conforme Projeto Executivo de Estruturas - Prancha 03</t>
  </si>
  <si>
    <t>4.1.1</t>
  </si>
  <si>
    <t>4.1.2</t>
  </si>
  <si>
    <t>4.1.3</t>
  </si>
  <si>
    <t>4.1.4</t>
  </si>
  <si>
    <t>4.2</t>
  </si>
  <si>
    <t>VERGAS E CONTRA VERGAS</t>
  </si>
  <si>
    <t>P1 ao P2</t>
  </si>
  <si>
    <t>Vergas</t>
  </si>
  <si>
    <t>P2 ao P4</t>
  </si>
  <si>
    <t>P1 ao P3</t>
  </si>
  <si>
    <t>P4 ao P5</t>
  </si>
  <si>
    <t>P3 ao P6</t>
  </si>
  <si>
    <t>P6 ao P7</t>
  </si>
  <si>
    <t>P5 ao P8</t>
  </si>
  <si>
    <t>Contra vergas</t>
  </si>
  <si>
    <t>L1</t>
  </si>
  <si>
    <t>LAJE PRÉ-FABRICADA MISTA VIGOTA TRELIÇADA/LAJOTA CERÂMICA LT 12(8+4) E CAPA COM CONCRETO 20 MPA</t>
  </si>
  <si>
    <t>LAJE PRÉ-FABRICADA MISTA VIGOTA TRELIÇADA/LAJOTA CERÂMICA LT 16(12+4) E CAPA COM CONCRETO 20 MPA</t>
  </si>
  <si>
    <t>L2</t>
  </si>
  <si>
    <t>4.3</t>
  </si>
  <si>
    <t>4.3.1</t>
  </si>
  <si>
    <t>4.3.2</t>
  </si>
  <si>
    <t>ALVENARIA DE VEDAÇÃO DE BLOCOS CERÂMICOS FURADOS NA HORIZONTAL DE 9X19X19X CM (ESPESSURA 9 CM (M²)</t>
  </si>
  <si>
    <t>PAREDES, PAINÉIS E DIVISÓRIAS</t>
  </si>
  <si>
    <t>5.1</t>
  </si>
  <si>
    <t>COBERTURA E FORRO</t>
  </si>
  <si>
    <t>COBERTURA COM TELHA DE CHAPA DE AÇO ZINCADO, ONDULADA (M²)</t>
  </si>
  <si>
    <t>Ampliação - Salas</t>
  </si>
  <si>
    <t>Ampliação - Passarela</t>
  </si>
  <si>
    <t>CUMEEIRA CHAPA DE AÇO ZINCADO, PERFIL ONDULADO (M)</t>
  </si>
  <si>
    <t>6.2</t>
  </si>
  <si>
    <t>6.3</t>
  </si>
  <si>
    <t>6.4</t>
  </si>
  <si>
    <t>CALHA</t>
  </si>
  <si>
    <t>6.1</t>
  </si>
  <si>
    <t>FORRO EM LÂMINA DE PVC</t>
  </si>
  <si>
    <t>6.5</t>
  </si>
  <si>
    <t>Substituição de peças retiradas, conforme item 2.3.1</t>
  </si>
  <si>
    <t>7.1</t>
  </si>
  <si>
    <t>7.2</t>
  </si>
  <si>
    <t>7.2.1</t>
  </si>
  <si>
    <t>7.2.2</t>
  </si>
  <si>
    <t>ACABAMENTOS</t>
  </si>
  <si>
    <t>INSTALAÇÕES ELÉTRICAS</t>
  </si>
  <si>
    <t>INSTALAÇÕES HIDRÁULICAS</t>
  </si>
  <si>
    <t>REVESTIMENTOS</t>
  </si>
  <si>
    <t>11.1.</t>
  </si>
  <si>
    <t>11.1.1</t>
  </si>
  <si>
    <t>11.1.2</t>
  </si>
  <si>
    <t>11.1.3</t>
  </si>
  <si>
    <t>11.1.4</t>
  </si>
  <si>
    <t>11.1.5</t>
  </si>
  <si>
    <t>TETO</t>
  </si>
  <si>
    <t>11.2</t>
  </si>
  <si>
    <t>11.2.1</t>
  </si>
  <si>
    <t>Sala de Reuniões</t>
  </si>
  <si>
    <t>12.2</t>
  </si>
  <si>
    <t>ÁREA INTERNA</t>
  </si>
  <si>
    <t>12.1</t>
  </si>
  <si>
    <t>12.1.1</t>
  </si>
  <si>
    <t>12.1.2</t>
  </si>
  <si>
    <t>12.1.3</t>
  </si>
  <si>
    <t>12.1.4</t>
  </si>
  <si>
    <t>12.1.5</t>
  </si>
  <si>
    <t>LASTRO DE BRITA (M³)</t>
  </si>
  <si>
    <t>REGULARIZAÇÃO E COMPACTAÇÃO MANUAL DE TERRENO COM SOQUETE (M²)</t>
  </si>
  <si>
    <t>REGULARIZAÇÃO DE PISO/BASE EM ARGAMASSA 1:4, E=2CM (M²)</t>
  </si>
  <si>
    <t>PISO CERÂMICO (M²)</t>
  </si>
  <si>
    <t>Conforme item 12.1.5 excluindo área de rodapés</t>
  </si>
  <si>
    <t>x 5 cm</t>
  </si>
  <si>
    <t>PISO DE CONCRETO (M²)</t>
  </si>
  <si>
    <t>Circulação entre blocos</t>
  </si>
  <si>
    <t>Perímetro do bloco novo</t>
  </si>
  <si>
    <t>ÁREA EXTERNA</t>
  </si>
  <si>
    <t>12.2.1</t>
  </si>
  <si>
    <t>12.2.2</t>
  </si>
  <si>
    <t>12.2.3</t>
  </si>
  <si>
    <t>12.2.4</t>
  </si>
  <si>
    <t>12.2.5</t>
  </si>
  <si>
    <t>Banheiro Feminino</t>
  </si>
  <si>
    <t>Banheiro Masculino</t>
  </si>
  <si>
    <t>Consultorio Odontológico</t>
  </si>
  <si>
    <t>Lavagem e Descontaminação</t>
  </si>
  <si>
    <t>Estoque de Materiais</t>
  </si>
  <si>
    <t>Sala de Medicação/Observação</t>
  </si>
  <si>
    <t>Desconto - Esquadrias Existentes</t>
  </si>
  <si>
    <t>PINTURAS</t>
  </si>
  <si>
    <t>REVISÃO - BLOCO EXISTENTE</t>
  </si>
  <si>
    <t>13.1</t>
  </si>
  <si>
    <t>13.1.1</t>
  </si>
  <si>
    <t>REMOÇÃO DE PINTURA PVA ACRÍLICA (M²)</t>
  </si>
  <si>
    <t>APLICAÇÃO E LIXAMENTO DE MASSA LÁTEX EM PAREDES, UMA DEMÃO (M²)</t>
  </si>
  <si>
    <t>APLICAÇÃO MANUAL DE PINTURA COM TINTA LÁTEX ACRÍLICA EM PAREDES, DUAS DEMÃOS (M²)</t>
  </si>
  <si>
    <t>13.1.1.1</t>
  </si>
  <si>
    <t>13.1.1.2</t>
  </si>
  <si>
    <t>13.1.1.3</t>
  </si>
  <si>
    <t>Conforme item 13.1.1.3</t>
  </si>
  <si>
    <t>13.2</t>
  </si>
  <si>
    <t>13.2.1</t>
  </si>
  <si>
    <t>13.2.1.1</t>
  </si>
  <si>
    <t>PAREDES INTERNAS</t>
  </si>
  <si>
    <t>13.1.2</t>
  </si>
  <si>
    <t>13.1.2.1</t>
  </si>
  <si>
    <t>13.1.2.2</t>
  </si>
  <si>
    <t>13.1.2.3</t>
  </si>
  <si>
    <t>Conforme item 13.1.2.3</t>
  </si>
  <si>
    <t>BLOCO NOVO</t>
  </si>
  <si>
    <t>APLICAÇÃO E LIXAMENTO DE MASSA LÁTEX EM PAREDES, DUAS DEMÃOS (M²)</t>
  </si>
  <si>
    <t>13.2.1.2</t>
  </si>
  <si>
    <t>Conforme item 13.2.1.1</t>
  </si>
  <si>
    <t>13.2.2</t>
  </si>
  <si>
    <t>PAREDES EXTERNAS</t>
  </si>
  <si>
    <t>13.2.2.1</t>
  </si>
  <si>
    <t>13.2.2.2</t>
  </si>
  <si>
    <t>Conforme item 13.2.2.1</t>
  </si>
  <si>
    <t>Conforme item 11.1.1</t>
  </si>
  <si>
    <t>Conforme item 11.1.2</t>
  </si>
  <si>
    <t>13.2.3</t>
  </si>
  <si>
    <t>Conforme item 11.2.1</t>
  </si>
  <si>
    <t>Conforme item 13.2.3</t>
  </si>
  <si>
    <t>APLICAÇÃO MANUAL DE PINTURA COM TINTA LÁTEX PVA EM TETO, DUAS DEMÃOS (M²)</t>
  </si>
  <si>
    <t>APLICAÇÃO E LIXAMENTO DE MASSA LÁTEX EM TETO, DUAS DEMÃOS (M²)</t>
  </si>
  <si>
    <t>13.2.3.1</t>
  </si>
  <si>
    <t>13.2.3.2</t>
  </si>
  <si>
    <t>13.2.4</t>
  </si>
  <si>
    <t>APLICAÇÃO DE TINTA À BASE DE EPÓXI SOBRE PISO (VAGAS VEÍCULOS) (M²)</t>
  </si>
  <si>
    <t>Faixas de separação entre vagas carros</t>
  </si>
  <si>
    <t>Faixas de separação entre vagas motos</t>
  </si>
  <si>
    <t>Vaga Acessível</t>
  </si>
  <si>
    <t>13.2.5</t>
  </si>
  <si>
    <t>SUPERFÍCIES METÁLICAS</t>
  </si>
  <si>
    <t>Conforme item 6.2</t>
  </si>
  <si>
    <t>PINTURA ESMALTE FOSCO, DUAS DEMÃOS, SOBRE SUPERFÍCIE METÁLICA, INCLUSO UMA DEMÃO DE FUNDO ANTICORROSIVO COM UTILIZAÇÃO DE REVÓLVER (ESTRUTURA METÁLICA DA COBERTURA) (M²)</t>
  </si>
  <si>
    <t>13.2.5.1</t>
  </si>
  <si>
    <t>Substituição de peças no prédio existente - conforme item 2.1.1</t>
  </si>
  <si>
    <t>Prédio novo</t>
  </si>
  <si>
    <t>SERVIÇOS COMPLEMENTARES</t>
  </si>
  <si>
    <t>15.1</t>
  </si>
  <si>
    <t>MOBILIÁRIO</t>
  </si>
  <si>
    <t>15.1.1</t>
  </si>
  <si>
    <t>BANCO DE CONCRETO (M)</t>
  </si>
  <si>
    <t>Conforme Projeto Executivo de Arquitetura</t>
  </si>
  <si>
    <t>15.2</t>
  </si>
  <si>
    <t>ABRIGO PARA LIXO</t>
  </si>
  <si>
    <t>15.3</t>
  </si>
  <si>
    <t>PAISAGISMO</t>
  </si>
  <si>
    <t>PLANTIO DE GRAMA BATATAIS EM PLACAS (M²)</t>
  </si>
  <si>
    <t>15.3.1</t>
  </si>
  <si>
    <t>MEMÓRIA DE CÁLCULO</t>
  </si>
  <si>
    <t>OBRA: Reforma e Ampliação do UBS Tijuca</t>
  </si>
  <si>
    <r>
      <rPr>
        <b/>
        <sz val="8"/>
        <color theme="1"/>
        <rFont val="Century Gothic"/>
        <family val="2"/>
      </rPr>
      <t xml:space="preserve">PROPRIETÁRIO: </t>
    </r>
    <r>
      <rPr>
        <sz val="8"/>
        <color theme="1"/>
        <rFont val="Century Gothic"/>
        <family val="2"/>
      </rPr>
      <t>Prefeitura Municipal de Birigui</t>
    </r>
  </si>
  <si>
    <t>Valor igual ao de chapisco interno - teto</t>
  </si>
  <si>
    <t>11.2.2</t>
  </si>
  <si>
    <t>15.4</t>
  </si>
  <si>
    <t>SERVIÇOS FINAIS</t>
  </si>
  <si>
    <t>Bloco existente</t>
  </si>
  <si>
    <t>LIMPEZA FINAL DA OBRA (M²)</t>
  </si>
  <si>
    <t>15.4.1</t>
  </si>
  <si>
    <t xml:space="preserve">ALAMBRADO </t>
  </si>
  <si>
    <t>DIÂMETRO 15 CM</t>
  </si>
  <si>
    <t>ESTACA MANUAL MOLDADA IN LOCO</t>
  </si>
  <si>
    <t>7.2.1.1</t>
  </si>
  <si>
    <t>7.2.1.2</t>
  </si>
  <si>
    <t>7.2.1.3</t>
  </si>
  <si>
    <t>7.2.1.4</t>
  </si>
  <si>
    <t>Conforme Projeto Executivo de Estrutura - Prancha 04</t>
  </si>
  <si>
    <t>7.2.2.1</t>
  </si>
  <si>
    <t>7.2.2.2</t>
  </si>
  <si>
    <t>7.2.2.3</t>
  </si>
  <si>
    <t>7.2.2.4</t>
  </si>
  <si>
    <t>IMPERMEABILIZAÇÃO DE ESTRUTURAS ENTERRADAS (M²)</t>
  </si>
  <si>
    <t>7.2.2.5</t>
  </si>
  <si>
    <t>7.2.2.6</t>
  </si>
  <si>
    <t>REATERRO MANUAL COMPACTADO (M³)</t>
  </si>
  <si>
    <t>7.2.3</t>
  </si>
  <si>
    <t>MURETA E ALAMBRADO</t>
  </si>
  <si>
    <t>7.2.3.1</t>
  </si>
  <si>
    <t>ALVENARIA (M²)</t>
  </si>
  <si>
    <t>7.2.3.2</t>
  </si>
  <si>
    <t>7.4</t>
  </si>
  <si>
    <t>7.5</t>
  </si>
  <si>
    <t>7.5.1</t>
  </si>
  <si>
    <t>7.2.2.7</t>
  </si>
  <si>
    <t>CONCRETO ARMADO DOSADO 15 MPA, INCL. FÔRMAS, AÇO E CONCRETO (M³)</t>
  </si>
  <si>
    <t>PAREDES LATERAIS</t>
  </si>
  <si>
    <t>PAREDE CENTRAL</t>
  </si>
  <si>
    <t>ALVENARIA DE VEDAÇÃO DE BLOCOS CERÂMICOS FURADOS, 1/2 VEZ, INCL. ARGAMASSA DE ASSENTAMENTO (M²)</t>
  </si>
  <si>
    <t>ÁREA TOTAL DE ALVENARIA X 2 FACES DA PAREDE</t>
  </si>
  <si>
    <t>LAJE</t>
  </si>
  <si>
    <t>PILARES 15X15 CM</t>
  </si>
  <si>
    <t>CHAPISCO TRAÇO 1:3  (M²)</t>
  </si>
  <si>
    <t>TETO X 2 FACES</t>
  </si>
  <si>
    <t>PAREDES INTERNAS (4 FACES)</t>
  </si>
  <si>
    <t>PAREDES EXTERNAS (2 FACES)</t>
  </si>
  <si>
    <t>TETO (2 FACES)</t>
  </si>
  <si>
    <t>15.1.2</t>
  </si>
  <si>
    <t>TAMPO EM GRANITO COR CINZA ANDORINHA (BANCADA RECEPÇÃO) (M²)</t>
  </si>
  <si>
    <t>PINGADEIRA EM GRANITO CINZA ANDORINHA (M)</t>
  </si>
  <si>
    <t>INSTALAÇÕES DE PREVENÇÃO E COMBATE À INCÊNDIO</t>
  </si>
  <si>
    <t>Alambrado existente em volta do atual estacionamento</t>
  </si>
  <si>
    <t>2.5.1</t>
  </si>
  <si>
    <t>2.5.2</t>
  </si>
  <si>
    <t>RETIRADA DE TELA DE ALAMBRADO (M²)</t>
  </si>
  <si>
    <t>RETIRADA DE MOURÕES DE CONCRETO DO ALAMBRADO (UNID.)</t>
  </si>
  <si>
    <t>2.5.3</t>
  </si>
  <si>
    <t>BARRACÃO DE OBRA PARA DEPÓSITO, PISO EM PINHO 3A, PAREDES EM COMPENSADO 10MM, COBERTURA EM TELHA AMIANTO 6MM, INCLUSO INSTALAÇÕES ELÉTRICAS E HIDRÁULICAS (M²)</t>
  </si>
  <si>
    <t>ESTRUTURA METÁLICA (KG)</t>
  </si>
  <si>
    <t>Bloco Novo - Passarela (Conforme Projeto Executivo de Estrutura - Prancha 07/07)</t>
  </si>
  <si>
    <t>Bloco Novo (Conforme Projeto Executivo de Estrutura - Prancha 05/07)</t>
  </si>
  <si>
    <t>Conforme Projeto Executivo de Elétrica - Pranchas 01 a 06</t>
  </si>
  <si>
    <t>Conforme Projeto Executivo de Hidráulica - Pranchas 01 e 02</t>
  </si>
  <si>
    <t>Conforme Projeto Executivo de Prevenção e Combate à Incêndio - Prancha 01</t>
  </si>
  <si>
    <t xml:space="preserve">Conforme item 12.2.5 </t>
  </si>
  <si>
    <t>Conforme item 12.2.5</t>
  </si>
  <si>
    <t>COMUNICAÇÃO VISUAL</t>
  </si>
  <si>
    <t>14.1</t>
  </si>
  <si>
    <t xml:space="preserve">PLACA DE INDENTIFICAÇÃO PARA ESTACIONAMENTO, COM DESENHO UNIVERSAL DE ACESSIBILIDADE </t>
  </si>
  <si>
    <t>14.2</t>
  </si>
  <si>
    <t>PLACA DE SINALIZAÇÃO EM PVC PARA AMBIENTES - SALAS DO BLOCO NOVO (CONFORME MODELO JÁ UTILIZADO NA UBS)</t>
  </si>
  <si>
    <t>15.2.1</t>
  </si>
  <si>
    <t>15.2.2</t>
  </si>
  <si>
    <t>15.2.3</t>
  </si>
  <si>
    <t>15.2.4</t>
  </si>
  <si>
    <t>15.2.5</t>
  </si>
  <si>
    <t>15.2.6</t>
  </si>
  <si>
    <t>15.2.7</t>
  </si>
  <si>
    <t>15.2.8</t>
  </si>
  <si>
    <t>15.2.9</t>
  </si>
  <si>
    <t>APLICAÇÃO MANUAL DE PINTURA COM TINTA LÁTEX ACRÍLICA, DUAS DEMÃOS (M²)</t>
  </si>
  <si>
    <t>APLICAÇÃO E LIXAMENTO DE MASSA LÁTEX, DUAS DEMÃOS (M²)</t>
  </si>
  <si>
    <t>REVESTIMENTO CERÂMICO PARA PAREDES INTERNAS COM PLACAS TIPO GRÊS OU SEMI-GRÊS DE DIMENSÕES 20X20 CM (M²)</t>
  </si>
  <si>
    <t>EMBOÇO MASSA ÚNICA, TRAÇO 1:2:8, E=2CM (M²)</t>
  </si>
  <si>
    <t>PORTÃO EM CHAPA DE AÇO GALVANIZADO 1,48 X 1,90 M (M²)</t>
  </si>
  <si>
    <t>TELA MOSQUITEIRA (M²)</t>
  </si>
  <si>
    <t>RETIRADA DE BATENTES DE MADEIRA (M)</t>
  </si>
  <si>
    <t>Área da face</t>
  </si>
  <si>
    <t>LASTRO DE CONCRETO NÃO ESTRUTURAL, ESP. 5 CM, PREPARO COM BETONEIRA (M³)</t>
  </si>
  <si>
    <t>x 7 cm</t>
  </si>
  <si>
    <t>executado</t>
  </si>
  <si>
    <t>executada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</si>
</sst>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\-??_);_(@_)"/>
    <numFmt numFmtId="165" formatCode="_-* #,##0.0_-;\-* #,##0.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indexed="8"/>
      <name val="Century Gothic"/>
      <family val="2"/>
    </font>
    <font>
      <sz val="8"/>
      <color indexed="8"/>
      <name val="Century Gothic"/>
      <family val="2"/>
    </font>
    <font>
      <b/>
      <sz val="8"/>
      <color theme="5" tint="-0.249977111117893"/>
      <name val="Century Gothic"/>
      <family val="2"/>
    </font>
    <font>
      <b/>
      <sz val="10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  <xf numFmtId="0" fontId="2" fillId="0" borderId="0"/>
    <xf numFmtId="0" fontId="2" fillId="0" borderId="0"/>
  </cellStyleXfs>
  <cellXfs count="112">
    <xf numFmtId="0" fontId="0" fillId="0" borderId="0" xfId="0"/>
    <xf numFmtId="0" fontId="4" fillId="0" borderId="0" xfId="0" applyFont="1" applyBorder="1" applyAlignment="1">
      <alignment horizontal="right" vertical="center"/>
    </xf>
    <xf numFmtId="43" fontId="4" fillId="0" borderId="0" xfId="1" applyFont="1" applyBorder="1" applyAlignment="1">
      <alignment vertical="center"/>
    </xf>
    <xf numFmtId="43" fontId="3" fillId="0" borderId="0" xfId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3" fontId="4" fillId="0" borderId="0" xfId="0" applyNumberFormat="1" applyFont="1" applyBorder="1" applyAlignment="1">
      <alignment vertical="center"/>
    </xf>
    <xf numFmtId="43" fontId="3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3" fontId="4" fillId="0" borderId="2" xfId="1" applyFont="1" applyBorder="1" applyAlignment="1">
      <alignment horizontal="center" vertical="center"/>
    </xf>
    <xf numFmtId="43" fontId="4" fillId="0" borderId="3" xfId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3" fontId="4" fillId="0" borderId="5" xfId="1" applyFont="1" applyBorder="1" applyAlignment="1">
      <alignment vertical="center"/>
    </xf>
    <xf numFmtId="43" fontId="4" fillId="0" borderId="6" xfId="1" applyFont="1" applyBorder="1" applyAlignment="1">
      <alignment vertical="center"/>
    </xf>
    <xf numFmtId="0" fontId="5" fillId="0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3" fontId="3" fillId="0" borderId="8" xfId="1" applyFont="1" applyBorder="1" applyAlignment="1">
      <alignment vertical="center"/>
    </xf>
    <xf numFmtId="43" fontId="3" fillId="0" borderId="9" xfId="1" applyFont="1" applyBorder="1" applyAlignment="1">
      <alignment vertical="center"/>
    </xf>
    <xf numFmtId="0" fontId="5" fillId="0" borderId="7" xfId="0" applyFont="1" applyFill="1" applyBorder="1" applyAlignment="1">
      <alignment vertical="center" wrapText="1"/>
    </xf>
    <xf numFmtId="43" fontId="4" fillId="0" borderId="8" xfId="1" applyFont="1" applyBorder="1" applyAlignment="1">
      <alignment vertical="center"/>
    </xf>
    <xf numFmtId="43" fontId="4" fillId="0" borderId="10" xfId="1" applyFont="1" applyBorder="1" applyAlignment="1">
      <alignment horizontal="center" vertical="center"/>
    </xf>
    <xf numFmtId="43" fontId="4" fillId="0" borderId="11" xfId="1" applyFont="1" applyBorder="1" applyAlignment="1">
      <alignment vertical="center"/>
    </xf>
    <xf numFmtId="43" fontId="3" fillId="0" borderId="5" xfId="1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3" fontId="4" fillId="0" borderId="2" xfId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43" fontId="4" fillId="0" borderId="6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3" fontId="4" fillId="0" borderId="3" xfId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43" fontId="3" fillId="0" borderId="6" xfId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43" fontId="3" fillId="0" borderId="2" xfId="1" applyFont="1" applyBorder="1" applyAlignment="1">
      <alignment vertical="center"/>
    </xf>
    <xf numFmtId="43" fontId="3" fillId="0" borderId="3" xfId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3" fontId="3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43" fontId="3" fillId="0" borderId="9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43" fontId="4" fillId="0" borderId="15" xfId="1" applyFont="1" applyBorder="1" applyAlignment="1">
      <alignment vertical="center"/>
    </xf>
    <xf numFmtId="43" fontId="3" fillId="0" borderId="15" xfId="1" applyFont="1" applyBorder="1" applyAlignment="1">
      <alignment vertical="center"/>
    </xf>
    <xf numFmtId="43" fontId="3" fillId="0" borderId="15" xfId="0" applyNumberFormat="1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43" fontId="4" fillId="0" borderId="5" xfId="1" applyFont="1" applyBorder="1" applyAlignment="1">
      <alignment horizontal="center" vertical="center"/>
    </xf>
    <xf numFmtId="43" fontId="4" fillId="0" borderId="6" xfId="1" applyFont="1" applyBorder="1" applyAlignment="1">
      <alignment horizontal="center" vertical="center"/>
    </xf>
    <xf numFmtId="43" fontId="4" fillId="0" borderId="9" xfId="1" applyFont="1" applyBorder="1" applyAlignment="1">
      <alignment vertical="center"/>
    </xf>
    <xf numFmtId="43" fontId="4" fillId="0" borderId="13" xfId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3" fontId="4" fillId="0" borderId="9" xfId="0" applyNumberFormat="1" applyFont="1" applyBorder="1" applyAlignment="1">
      <alignment vertical="center"/>
    </xf>
    <xf numFmtId="43" fontId="3" fillId="0" borderId="3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43" fontId="3" fillId="0" borderId="0" xfId="1" applyFont="1" applyFill="1" applyBorder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43" fontId="4" fillId="0" borderId="13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3" fontId="9" fillId="0" borderId="0" xfId="1" applyFont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vertical="center"/>
    </xf>
    <xf numFmtId="43" fontId="4" fillId="0" borderId="3" xfId="0" applyNumberFormat="1" applyFont="1" applyBorder="1" applyAlignment="1">
      <alignment vertical="center"/>
    </xf>
    <xf numFmtId="0" fontId="6" fillId="0" borderId="1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4" fontId="4" fillId="0" borderId="0" xfId="0" applyNumberFormat="1" applyFont="1" applyBorder="1" applyAlignment="1">
      <alignment vertical="center"/>
    </xf>
    <xf numFmtId="43" fontId="4" fillId="0" borderId="6" xfId="1" applyFont="1" applyFill="1" applyBorder="1" applyAlignment="1">
      <alignment vertical="center"/>
    </xf>
    <xf numFmtId="43" fontId="3" fillId="0" borderId="9" xfId="1" applyFont="1" applyFill="1" applyBorder="1" applyAlignment="1">
      <alignment vertical="center"/>
    </xf>
    <xf numFmtId="165" fontId="3" fillId="0" borderId="9" xfId="1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43" fontId="4" fillId="0" borderId="17" xfId="1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3" fillId="0" borderId="18" xfId="0" applyNumberFormat="1" applyFont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43" fontId="4" fillId="0" borderId="15" xfId="1" applyFont="1" applyFill="1" applyBorder="1" applyAlignment="1">
      <alignment vertical="center"/>
    </xf>
    <xf numFmtId="43" fontId="3" fillId="0" borderId="15" xfId="1" applyFont="1" applyFill="1" applyBorder="1" applyAlignment="1">
      <alignment vertical="center"/>
    </xf>
    <xf numFmtId="43" fontId="3" fillId="0" borderId="20" xfId="0" applyNumberFormat="1" applyFont="1" applyFill="1" applyBorder="1" applyAlignment="1">
      <alignment vertical="center"/>
    </xf>
    <xf numFmtId="0" fontId="4" fillId="0" borderId="19" xfId="0" applyFont="1" applyFill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43" fontId="4" fillId="0" borderId="22" xfId="1" applyFont="1" applyBorder="1" applyAlignment="1">
      <alignment vertical="center"/>
    </xf>
    <xf numFmtId="43" fontId="3" fillId="0" borderId="22" xfId="1" applyFont="1" applyBorder="1" applyAlignment="1">
      <alignment vertical="center"/>
    </xf>
    <xf numFmtId="43" fontId="3" fillId="0" borderId="23" xfId="0" applyNumberFormat="1" applyFont="1" applyBorder="1" applyAlignment="1">
      <alignment vertical="center"/>
    </xf>
    <xf numFmtId="0" fontId="5" fillId="0" borderId="12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43" fontId="3" fillId="0" borderId="13" xfId="0" applyNumberFormat="1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</cellXfs>
  <cellStyles count="6">
    <cellStyle name="Normal" xfId="0" builtinId="0"/>
    <cellStyle name="Normal 2" xfId="4"/>
    <cellStyle name="Normal 3" xfId="2"/>
    <cellStyle name="Normal 3 2" xfId="5"/>
    <cellStyle name="Separador de milhares 2" xfId="3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24"/>
  <sheetViews>
    <sheetView showGridLines="0" tabSelected="1" view="pageBreakPreview" zoomScaleSheetLayoutView="100" workbookViewId="0">
      <selection activeCell="E173" sqref="E173"/>
    </sheetView>
  </sheetViews>
  <sheetFormatPr defaultRowHeight="13.5" x14ac:dyDescent="0.25"/>
  <cols>
    <col min="1" max="1" width="7.140625" style="42" customWidth="1"/>
    <col min="2" max="2" width="65.85546875" style="4" customWidth="1"/>
    <col min="3" max="3" width="12" style="2" customWidth="1"/>
    <col min="4" max="4" width="12.42578125" style="2" bestFit="1" customWidth="1"/>
    <col min="5" max="5" width="12.140625" style="2" customWidth="1"/>
    <col min="6" max="6" width="9.140625" style="4"/>
    <col min="7" max="7" width="2" style="4" customWidth="1"/>
    <col min="8" max="8" width="9.140625" style="4"/>
    <col min="9" max="11" width="9.28515625" style="4" bestFit="1" customWidth="1"/>
    <col min="12" max="12" width="11.28515625" style="4" customWidth="1"/>
    <col min="13" max="16384" width="9.140625" style="4"/>
  </cols>
  <sheetData>
    <row r="2" spans="1:10" s="13" customFormat="1" x14ac:dyDescent="0.25">
      <c r="A2" s="42"/>
      <c r="B2" s="111" t="s">
        <v>361</v>
      </c>
      <c r="C2" s="111"/>
      <c r="D2" s="111"/>
      <c r="E2" s="111"/>
    </row>
    <row r="3" spans="1:10" s="80" customFormat="1" x14ac:dyDescent="0.25">
      <c r="B3" s="78" t="s">
        <v>362</v>
      </c>
      <c r="C3" s="79"/>
      <c r="D3" s="79"/>
      <c r="E3" s="79"/>
      <c r="H3" s="83"/>
      <c r="I3" s="81"/>
      <c r="J3" s="82"/>
    </row>
    <row r="4" spans="1:10" s="80" customFormat="1" x14ac:dyDescent="0.25">
      <c r="B4" s="84" t="s">
        <v>363</v>
      </c>
      <c r="C4" s="79"/>
      <c r="D4" s="79"/>
      <c r="E4" s="79"/>
      <c r="H4" s="83"/>
      <c r="I4" s="81"/>
      <c r="J4" s="82"/>
    </row>
    <row r="5" spans="1:10" s="13" customFormat="1" x14ac:dyDescent="0.25">
      <c r="A5" s="42"/>
      <c r="C5" s="2"/>
      <c r="D5" s="2"/>
      <c r="E5" s="2"/>
    </row>
    <row r="6" spans="1:10" x14ac:dyDescent="0.25">
      <c r="A6" s="42">
        <v>1</v>
      </c>
      <c r="B6" s="14" t="s">
        <v>146</v>
      </c>
    </row>
    <row r="7" spans="1:10" x14ac:dyDescent="0.25">
      <c r="B7" s="17"/>
      <c r="C7" s="18" t="s">
        <v>0</v>
      </c>
      <c r="D7" s="18" t="s">
        <v>1</v>
      </c>
      <c r="E7" s="19" t="s">
        <v>2</v>
      </c>
    </row>
    <row r="8" spans="1:10" x14ac:dyDescent="0.25">
      <c r="A8" s="42" t="s">
        <v>143</v>
      </c>
      <c r="B8" s="20" t="s">
        <v>110</v>
      </c>
      <c r="C8" s="21">
        <v>3</v>
      </c>
      <c r="D8" s="21">
        <v>1.5</v>
      </c>
      <c r="E8" s="22">
        <f>+ROUND(C8*D8,2)</f>
        <v>4.5</v>
      </c>
    </row>
    <row r="9" spans="1:10" x14ac:dyDescent="0.25">
      <c r="B9" s="28"/>
      <c r="C9" s="29"/>
      <c r="D9" s="26" t="s">
        <v>4</v>
      </c>
      <c r="E9" s="27">
        <f>+E8</f>
        <v>4.5</v>
      </c>
      <c r="F9" s="5"/>
    </row>
    <row r="11" spans="1:10" x14ac:dyDescent="0.25">
      <c r="B11" s="17"/>
      <c r="C11" s="18" t="s">
        <v>0</v>
      </c>
      <c r="D11" s="18" t="s">
        <v>3</v>
      </c>
      <c r="E11" s="19" t="s">
        <v>2</v>
      </c>
    </row>
    <row r="12" spans="1:10" ht="38.25" x14ac:dyDescent="0.25">
      <c r="A12" s="42" t="s">
        <v>144</v>
      </c>
      <c r="B12" s="20" t="s">
        <v>418</v>
      </c>
      <c r="C12" s="21">
        <v>2</v>
      </c>
      <c r="D12" s="21">
        <v>3</v>
      </c>
      <c r="E12" s="22">
        <f>+ROUND(C12*D12,2)</f>
        <v>6</v>
      </c>
    </row>
    <row r="13" spans="1:10" x14ac:dyDescent="0.25">
      <c r="B13" s="28"/>
      <c r="C13" s="29"/>
      <c r="D13" s="26" t="s">
        <v>4</v>
      </c>
      <c r="E13" s="27">
        <f>+E12</f>
        <v>6</v>
      </c>
      <c r="F13" s="5"/>
    </row>
    <row r="15" spans="1:10" x14ac:dyDescent="0.25">
      <c r="A15" s="42" t="s">
        <v>145</v>
      </c>
      <c r="B15" s="33" t="s">
        <v>111</v>
      </c>
      <c r="C15" s="34"/>
      <c r="D15" s="34"/>
      <c r="E15" s="19" t="s">
        <v>2</v>
      </c>
    </row>
    <row r="16" spans="1:10" x14ac:dyDescent="0.25">
      <c r="B16" s="37" t="s">
        <v>5</v>
      </c>
      <c r="C16" s="29"/>
      <c r="D16" s="26" t="s">
        <v>4</v>
      </c>
      <c r="E16" s="27" t="s">
        <v>451</v>
      </c>
      <c r="F16" s="5"/>
    </row>
    <row r="17" spans="1:12" s="13" customFormat="1" x14ac:dyDescent="0.25">
      <c r="A17" s="42"/>
      <c r="C17" s="2"/>
      <c r="D17" s="3"/>
      <c r="E17" s="3"/>
      <c r="F17" s="14"/>
      <c r="J17" s="90"/>
      <c r="K17" s="2"/>
      <c r="L17" s="2"/>
    </row>
    <row r="18" spans="1:12" x14ac:dyDescent="0.25">
      <c r="A18" s="42">
        <v>2</v>
      </c>
      <c r="B18" s="14" t="s">
        <v>147</v>
      </c>
    </row>
    <row r="19" spans="1:12" s="13" customFormat="1" x14ac:dyDescent="0.25">
      <c r="A19" s="42" t="s">
        <v>148</v>
      </c>
      <c r="B19" s="14" t="s">
        <v>149</v>
      </c>
      <c r="C19" s="2"/>
      <c r="D19" s="2"/>
      <c r="E19" s="2"/>
    </row>
    <row r="20" spans="1:12" s="13" customFormat="1" x14ac:dyDescent="0.25">
      <c r="A20" s="42" t="s">
        <v>150</v>
      </c>
      <c r="B20" s="43" t="s">
        <v>151</v>
      </c>
      <c r="C20" s="18" t="s">
        <v>3</v>
      </c>
      <c r="D20" s="18" t="s">
        <v>152</v>
      </c>
      <c r="E20" s="19" t="s">
        <v>153</v>
      </c>
    </row>
    <row r="21" spans="1:12" s="13" customFormat="1" x14ac:dyDescent="0.25">
      <c r="A21" s="42"/>
      <c r="B21" s="24" t="s">
        <v>154</v>
      </c>
      <c r="C21" s="21">
        <v>18.7</v>
      </c>
      <c r="D21" s="21">
        <v>1</v>
      </c>
      <c r="E21" s="22">
        <f>C21*D21</f>
        <v>18.7</v>
      </c>
    </row>
    <row r="22" spans="1:12" s="13" customFormat="1" x14ac:dyDescent="0.25">
      <c r="A22" s="42"/>
      <c r="B22" s="44"/>
      <c r="C22" s="21">
        <v>5.19</v>
      </c>
      <c r="D22" s="21">
        <v>1</v>
      </c>
      <c r="E22" s="22">
        <f t="shared" ref="E22:E26" si="0">C22*D22</f>
        <v>5.19</v>
      </c>
    </row>
    <row r="23" spans="1:12" s="13" customFormat="1" x14ac:dyDescent="0.25">
      <c r="A23" s="42"/>
      <c r="B23" s="44"/>
      <c r="C23" s="21">
        <v>5.44</v>
      </c>
      <c r="D23" s="21">
        <v>1</v>
      </c>
      <c r="E23" s="22">
        <f t="shared" si="0"/>
        <v>5.44</v>
      </c>
    </row>
    <row r="24" spans="1:12" s="13" customFormat="1" x14ac:dyDescent="0.25">
      <c r="A24" s="42"/>
      <c r="B24" s="44"/>
      <c r="C24" s="21">
        <v>7.39</v>
      </c>
      <c r="D24" s="21">
        <v>2</v>
      </c>
      <c r="E24" s="22">
        <f t="shared" si="0"/>
        <v>14.78</v>
      </c>
    </row>
    <row r="25" spans="1:12" s="13" customFormat="1" x14ac:dyDescent="0.25">
      <c r="A25" s="42"/>
      <c r="B25" s="44"/>
      <c r="C25" s="21">
        <v>4.87</v>
      </c>
      <c r="D25" s="21">
        <v>2</v>
      </c>
      <c r="E25" s="22">
        <f t="shared" si="0"/>
        <v>9.74</v>
      </c>
    </row>
    <row r="26" spans="1:12" s="13" customFormat="1" x14ac:dyDescent="0.25">
      <c r="A26" s="42"/>
      <c r="B26" s="44"/>
      <c r="C26" s="21">
        <v>6.08</v>
      </c>
      <c r="D26" s="21">
        <v>4</v>
      </c>
      <c r="E26" s="22">
        <f t="shared" si="0"/>
        <v>24.32</v>
      </c>
    </row>
    <row r="27" spans="1:12" s="13" customFormat="1" x14ac:dyDescent="0.25">
      <c r="A27" s="42"/>
      <c r="B27" s="25"/>
      <c r="C27" s="29"/>
      <c r="D27" s="26" t="s">
        <v>4</v>
      </c>
      <c r="E27" s="27">
        <f>+SUM(E21:E26)</f>
        <v>78.17</v>
      </c>
    </row>
    <row r="28" spans="1:12" s="13" customFormat="1" x14ac:dyDescent="0.25">
      <c r="A28" s="42"/>
      <c r="B28" s="14"/>
      <c r="C28" s="2"/>
      <c r="D28" s="2"/>
      <c r="E28" s="2"/>
    </row>
    <row r="29" spans="1:12" s="13" customFormat="1" x14ac:dyDescent="0.25">
      <c r="A29" s="42" t="s">
        <v>155</v>
      </c>
      <c r="B29" s="14" t="s">
        <v>156</v>
      </c>
      <c r="C29" s="2"/>
      <c r="D29" s="2"/>
      <c r="E29" s="2"/>
    </row>
    <row r="30" spans="1:12" x14ac:dyDescent="0.25">
      <c r="B30" s="17"/>
      <c r="C30" s="18" t="s">
        <v>1</v>
      </c>
      <c r="D30" s="18" t="s">
        <v>3</v>
      </c>
      <c r="E30" s="19" t="s">
        <v>2</v>
      </c>
    </row>
    <row r="31" spans="1:12" x14ac:dyDescent="0.25">
      <c r="A31" s="42" t="s">
        <v>157</v>
      </c>
      <c r="B31" s="20" t="s">
        <v>112</v>
      </c>
      <c r="C31" s="21"/>
      <c r="D31" s="21"/>
      <c r="E31" s="22"/>
    </row>
    <row r="32" spans="1:12" x14ac:dyDescent="0.25">
      <c r="B32" s="24" t="s">
        <v>6</v>
      </c>
      <c r="C32" s="21">
        <v>1.3</v>
      </c>
      <c r="D32" s="21">
        <v>2.15</v>
      </c>
      <c r="E32" s="22">
        <f t="shared" ref="E32:E38" si="1">+ROUND(C32*D32,2)</f>
        <v>2.8</v>
      </c>
    </row>
    <row r="33" spans="1:6" x14ac:dyDescent="0.25">
      <c r="B33" s="24" t="s">
        <v>7</v>
      </c>
      <c r="C33" s="21">
        <v>2.8</v>
      </c>
      <c r="D33" s="21">
        <v>3.2</v>
      </c>
      <c r="E33" s="22">
        <f t="shared" si="1"/>
        <v>8.9600000000000009</v>
      </c>
    </row>
    <row r="34" spans="1:6" x14ac:dyDescent="0.25">
      <c r="B34" s="24" t="s">
        <v>8</v>
      </c>
      <c r="C34" s="21">
        <v>2.8</v>
      </c>
      <c r="D34" s="21">
        <v>2</v>
      </c>
      <c r="E34" s="22">
        <f t="shared" si="1"/>
        <v>5.6</v>
      </c>
    </row>
    <row r="35" spans="1:6" x14ac:dyDescent="0.25">
      <c r="B35" s="24" t="s">
        <v>9</v>
      </c>
      <c r="C35" s="21">
        <v>2.8</v>
      </c>
      <c r="D35" s="21">
        <v>2</v>
      </c>
      <c r="E35" s="22">
        <f t="shared" si="1"/>
        <v>5.6</v>
      </c>
    </row>
    <row r="36" spans="1:6" x14ac:dyDescent="0.25">
      <c r="B36" s="24"/>
      <c r="C36" s="21">
        <v>2.8</v>
      </c>
      <c r="D36" s="21">
        <v>2</v>
      </c>
      <c r="E36" s="22">
        <f t="shared" si="1"/>
        <v>5.6</v>
      </c>
    </row>
    <row r="37" spans="1:6" x14ac:dyDescent="0.25">
      <c r="B37" s="40" t="s">
        <v>10</v>
      </c>
      <c r="C37" s="21">
        <v>2.1</v>
      </c>
      <c r="D37" s="21">
        <v>0.8</v>
      </c>
      <c r="E37" s="22">
        <f t="shared" si="1"/>
        <v>1.68</v>
      </c>
    </row>
    <row r="38" spans="1:6" x14ac:dyDescent="0.25">
      <c r="B38" s="40" t="s">
        <v>11</v>
      </c>
      <c r="C38" s="21">
        <v>0.6</v>
      </c>
      <c r="D38" s="21">
        <v>1.2</v>
      </c>
      <c r="E38" s="22">
        <f t="shared" si="1"/>
        <v>0.72</v>
      </c>
    </row>
    <row r="39" spans="1:6" x14ac:dyDescent="0.25">
      <c r="B39" s="24"/>
      <c r="C39" s="21"/>
      <c r="D39" s="32" t="s">
        <v>4</v>
      </c>
      <c r="E39" s="41">
        <f>+SUM(E32:E36)-E37-E38</f>
        <v>26.160000000000004</v>
      </c>
      <c r="F39" s="5"/>
    </row>
    <row r="40" spans="1:6" x14ac:dyDescent="0.25">
      <c r="B40" s="37"/>
      <c r="C40" s="29"/>
      <c r="D40" s="29" t="s">
        <v>12</v>
      </c>
      <c r="E40" s="27">
        <f>+E39*0.15</f>
        <v>3.9240000000000004</v>
      </c>
      <c r="F40" s="5"/>
    </row>
    <row r="41" spans="1:6" s="13" customFormat="1" x14ac:dyDescent="0.25">
      <c r="A41" s="42"/>
      <c r="C41" s="2"/>
      <c r="D41" s="2"/>
      <c r="E41" s="3"/>
      <c r="F41" s="14"/>
    </row>
    <row r="42" spans="1:6" x14ac:dyDescent="0.25">
      <c r="A42" s="42" t="s">
        <v>158</v>
      </c>
      <c r="B42" s="14" t="s">
        <v>159</v>
      </c>
    </row>
    <row r="43" spans="1:6" s="13" customFormat="1" x14ac:dyDescent="0.25">
      <c r="A43" s="42" t="s">
        <v>160</v>
      </c>
      <c r="B43" s="33" t="s">
        <v>89</v>
      </c>
      <c r="C43" s="18" t="s">
        <v>0</v>
      </c>
      <c r="D43" s="18" t="s">
        <v>3</v>
      </c>
      <c r="E43" s="19" t="s">
        <v>2</v>
      </c>
    </row>
    <row r="44" spans="1:6" s="13" customFormat="1" x14ac:dyDescent="0.25">
      <c r="A44" s="42"/>
      <c r="B44" s="23" t="s">
        <v>14</v>
      </c>
      <c r="C44" s="21">
        <v>0.4</v>
      </c>
      <c r="D44" s="21">
        <v>3.1</v>
      </c>
      <c r="E44" s="22">
        <f>C44*D44*2</f>
        <v>2.4800000000000004</v>
      </c>
    </row>
    <row r="45" spans="1:6" s="13" customFormat="1" x14ac:dyDescent="0.25">
      <c r="A45" s="42"/>
      <c r="B45" s="23" t="s">
        <v>15</v>
      </c>
      <c r="C45" s="21">
        <v>0.4</v>
      </c>
      <c r="D45" s="21">
        <v>3</v>
      </c>
      <c r="E45" s="22">
        <f>C45*D45*2</f>
        <v>2.4000000000000004</v>
      </c>
    </row>
    <row r="46" spans="1:6" s="13" customFormat="1" x14ac:dyDescent="0.25">
      <c r="A46" s="42"/>
      <c r="B46" s="23" t="s">
        <v>21</v>
      </c>
      <c r="C46" s="21">
        <v>0.4</v>
      </c>
      <c r="D46" s="21">
        <v>2.7</v>
      </c>
      <c r="E46" s="22">
        <f>C46*D46*2</f>
        <v>2.16</v>
      </c>
    </row>
    <row r="47" spans="1:6" s="13" customFormat="1" x14ac:dyDescent="0.25">
      <c r="A47" s="42"/>
      <c r="B47" s="23" t="s">
        <v>23</v>
      </c>
      <c r="C47" s="21">
        <v>0.4</v>
      </c>
      <c r="D47" s="21">
        <v>1.8</v>
      </c>
      <c r="E47" s="22">
        <f>C47*D47</f>
        <v>0.72000000000000008</v>
      </c>
    </row>
    <row r="48" spans="1:6" s="13" customFormat="1" x14ac:dyDescent="0.25">
      <c r="A48" s="42"/>
      <c r="B48" s="23" t="s">
        <v>22</v>
      </c>
      <c r="C48" s="21">
        <v>0.4</v>
      </c>
      <c r="D48" s="21">
        <v>1.8</v>
      </c>
      <c r="E48" s="22">
        <f>C48*D48</f>
        <v>0.72000000000000008</v>
      </c>
    </row>
    <row r="49" spans="1:5" s="13" customFormat="1" x14ac:dyDescent="0.25">
      <c r="A49" s="42"/>
      <c r="B49" s="23" t="s">
        <v>40</v>
      </c>
      <c r="C49" s="21">
        <v>0.4</v>
      </c>
      <c r="D49" s="21">
        <v>4.4000000000000004</v>
      </c>
      <c r="E49" s="22">
        <f>C49*D49</f>
        <v>1.7600000000000002</v>
      </c>
    </row>
    <row r="50" spans="1:5" s="13" customFormat="1" x14ac:dyDescent="0.25">
      <c r="A50" s="42"/>
      <c r="B50" s="23" t="s">
        <v>90</v>
      </c>
      <c r="C50" s="21">
        <v>0.4</v>
      </c>
      <c r="D50" s="21">
        <v>2.8</v>
      </c>
      <c r="E50" s="22">
        <f>C50*D50*2</f>
        <v>2.2399999999999998</v>
      </c>
    </row>
    <row r="51" spans="1:5" s="13" customFormat="1" x14ac:dyDescent="0.25">
      <c r="A51" s="42"/>
      <c r="B51" s="23" t="s">
        <v>91</v>
      </c>
      <c r="C51" s="21">
        <v>0.4</v>
      </c>
      <c r="D51" s="21">
        <v>2.8</v>
      </c>
      <c r="E51" s="22">
        <f>C51*D51*2</f>
        <v>2.2399999999999998</v>
      </c>
    </row>
    <row r="52" spans="1:5" s="13" customFormat="1" x14ac:dyDescent="0.25">
      <c r="A52" s="42"/>
      <c r="B52" s="23" t="s">
        <v>41</v>
      </c>
      <c r="C52" s="21">
        <v>0.4</v>
      </c>
      <c r="D52" s="21">
        <v>4.0999999999999996</v>
      </c>
      <c r="E52" s="22">
        <f>C52*D52</f>
        <v>1.64</v>
      </c>
    </row>
    <row r="53" spans="1:5" s="13" customFormat="1" x14ac:dyDescent="0.25">
      <c r="A53" s="42"/>
      <c r="B53" s="23" t="s">
        <v>26</v>
      </c>
      <c r="C53" s="21">
        <v>0.4</v>
      </c>
      <c r="D53" s="21">
        <v>2</v>
      </c>
      <c r="E53" s="22">
        <f>C53*D53*3</f>
        <v>2.4000000000000004</v>
      </c>
    </row>
    <row r="54" spans="1:5" s="13" customFormat="1" x14ac:dyDescent="0.25">
      <c r="A54" s="42"/>
      <c r="B54" s="23" t="s">
        <v>92</v>
      </c>
      <c r="C54" s="21">
        <v>0.4</v>
      </c>
      <c r="D54" s="21">
        <v>2</v>
      </c>
      <c r="E54" s="22">
        <f>C54*D54*3</f>
        <v>2.4000000000000004</v>
      </c>
    </row>
    <row r="55" spans="1:5" s="13" customFormat="1" x14ac:dyDescent="0.25">
      <c r="A55" s="42"/>
      <c r="B55" s="23" t="s">
        <v>27</v>
      </c>
      <c r="C55" s="21">
        <v>0.4</v>
      </c>
      <c r="D55" s="21">
        <v>2.4</v>
      </c>
      <c r="E55" s="22">
        <f>C55*D55*2</f>
        <v>1.92</v>
      </c>
    </row>
    <row r="56" spans="1:5" s="13" customFormat="1" x14ac:dyDescent="0.25">
      <c r="A56" s="42"/>
      <c r="B56" s="23" t="s">
        <v>93</v>
      </c>
      <c r="C56" s="21">
        <v>0.4</v>
      </c>
      <c r="D56" s="21">
        <v>2.4</v>
      </c>
      <c r="E56" s="22">
        <f>C56*D56*2</f>
        <v>1.92</v>
      </c>
    </row>
    <row r="57" spans="1:5" s="13" customFormat="1" x14ac:dyDescent="0.25">
      <c r="A57" s="42"/>
      <c r="B57" s="23" t="s">
        <v>30</v>
      </c>
      <c r="C57" s="21">
        <v>0.4</v>
      </c>
      <c r="D57" s="21">
        <v>2.1</v>
      </c>
      <c r="E57" s="22">
        <f>C57*D57</f>
        <v>0.84000000000000008</v>
      </c>
    </row>
    <row r="58" spans="1:5" s="13" customFormat="1" x14ac:dyDescent="0.25">
      <c r="A58" s="42"/>
      <c r="B58" s="23" t="s">
        <v>45</v>
      </c>
      <c r="C58" s="21">
        <v>0.4</v>
      </c>
      <c r="D58" s="21">
        <v>5.0999999999999996</v>
      </c>
      <c r="E58" s="22">
        <f>C58*D58*3</f>
        <v>6.12</v>
      </c>
    </row>
    <row r="59" spans="1:5" s="13" customFormat="1" x14ac:dyDescent="0.25">
      <c r="A59" s="42"/>
      <c r="B59" s="23" t="s">
        <v>31</v>
      </c>
      <c r="C59" s="21">
        <v>0.4</v>
      </c>
      <c r="D59" s="21">
        <v>2.35</v>
      </c>
      <c r="E59" s="22">
        <f>C59*D59*2</f>
        <v>1.8800000000000001</v>
      </c>
    </row>
    <row r="60" spans="1:5" s="13" customFormat="1" x14ac:dyDescent="0.25">
      <c r="A60" s="42"/>
      <c r="B60" s="23" t="s">
        <v>6</v>
      </c>
      <c r="C60" s="21">
        <v>0.4</v>
      </c>
      <c r="D60" s="21">
        <v>2.4500000000000002</v>
      </c>
      <c r="E60" s="22">
        <f>C60*D60*2</f>
        <v>1.9600000000000002</v>
      </c>
    </row>
    <row r="61" spans="1:5" s="13" customFormat="1" x14ac:dyDescent="0.25">
      <c r="A61" s="42"/>
      <c r="B61" s="23" t="s">
        <v>94</v>
      </c>
      <c r="C61" s="21">
        <v>0.4</v>
      </c>
      <c r="D61" s="21">
        <v>1.5</v>
      </c>
      <c r="E61" s="22">
        <f>C61*D61</f>
        <v>0.60000000000000009</v>
      </c>
    </row>
    <row r="62" spans="1:5" s="13" customFormat="1" x14ac:dyDescent="0.25">
      <c r="A62" s="42"/>
      <c r="B62" s="23" t="s">
        <v>95</v>
      </c>
      <c r="C62" s="21">
        <v>0.4</v>
      </c>
      <c r="D62" s="21">
        <v>1.5</v>
      </c>
      <c r="E62" s="22">
        <f>C62*D62</f>
        <v>0.60000000000000009</v>
      </c>
    </row>
    <row r="63" spans="1:5" s="13" customFormat="1" x14ac:dyDescent="0.25">
      <c r="A63" s="42"/>
      <c r="B63" s="23" t="s">
        <v>96</v>
      </c>
      <c r="C63" s="21">
        <v>0.4</v>
      </c>
      <c r="D63" s="21">
        <v>1.9</v>
      </c>
      <c r="E63" s="22">
        <f>C63*D63*2</f>
        <v>1.52</v>
      </c>
    </row>
    <row r="64" spans="1:5" s="13" customFormat="1" x14ac:dyDescent="0.25">
      <c r="A64" s="42"/>
      <c r="B64" s="23" t="s">
        <v>97</v>
      </c>
      <c r="C64" s="21">
        <v>0.4</v>
      </c>
      <c r="D64" s="21">
        <v>2</v>
      </c>
      <c r="E64" s="22">
        <f>C64*D64*2</f>
        <v>1.6</v>
      </c>
    </row>
    <row r="65" spans="1:6" s="13" customFormat="1" x14ac:dyDescent="0.25">
      <c r="A65" s="42"/>
      <c r="B65" s="23" t="s">
        <v>98</v>
      </c>
      <c r="C65" s="21">
        <v>0.4</v>
      </c>
      <c r="D65" s="21">
        <v>6.5</v>
      </c>
      <c r="E65" s="22">
        <f>C65*D65</f>
        <v>2.6</v>
      </c>
    </row>
    <row r="66" spans="1:6" s="13" customFormat="1" x14ac:dyDescent="0.25">
      <c r="A66" s="42"/>
      <c r="B66" s="23" t="s">
        <v>99</v>
      </c>
      <c r="C66" s="21">
        <v>0.4</v>
      </c>
      <c r="D66" s="21">
        <v>2.65</v>
      </c>
      <c r="E66" s="22">
        <f>C66*D66*2</f>
        <v>2.12</v>
      </c>
    </row>
    <row r="67" spans="1:6" s="13" customFormat="1" x14ac:dyDescent="0.25">
      <c r="A67" s="42"/>
      <c r="B67" s="23" t="s">
        <v>100</v>
      </c>
      <c r="C67" s="21">
        <v>0.4</v>
      </c>
      <c r="D67" s="21">
        <v>4</v>
      </c>
      <c r="E67" s="22">
        <f>C67*D67*2</f>
        <v>3.2</v>
      </c>
    </row>
    <row r="68" spans="1:6" s="13" customFormat="1" x14ac:dyDescent="0.25">
      <c r="A68" s="42"/>
      <c r="B68" s="23"/>
      <c r="C68" s="21">
        <v>0.4</v>
      </c>
      <c r="D68" s="21">
        <v>3.4</v>
      </c>
      <c r="E68" s="22">
        <f>+C68*D68</f>
        <v>1.36</v>
      </c>
    </row>
    <row r="69" spans="1:6" s="13" customFormat="1" x14ac:dyDescent="0.25">
      <c r="A69" s="42"/>
      <c r="B69" s="23" t="s">
        <v>101</v>
      </c>
      <c r="C69" s="21">
        <v>0.4</v>
      </c>
      <c r="D69" s="21">
        <v>2.8</v>
      </c>
      <c r="E69" s="22">
        <f>C69*D69*2</f>
        <v>2.2399999999999998</v>
      </c>
    </row>
    <row r="70" spans="1:6" s="13" customFormat="1" x14ac:dyDescent="0.25">
      <c r="A70" s="42"/>
      <c r="B70" s="23" t="s">
        <v>102</v>
      </c>
      <c r="C70" s="21">
        <v>0.4</v>
      </c>
      <c r="D70" s="21">
        <v>2.4</v>
      </c>
      <c r="E70" s="22">
        <f>C70*D70</f>
        <v>0.96</v>
      </c>
    </row>
    <row r="71" spans="1:6" s="13" customFormat="1" ht="12.75" customHeight="1" x14ac:dyDescent="0.25">
      <c r="A71" s="42"/>
      <c r="B71" s="23" t="s">
        <v>103</v>
      </c>
      <c r="C71" s="21">
        <v>0.4</v>
      </c>
      <c r="D71" s="21">
        <v>2.4</v>
      </c>
      <c r="E71" s="22">
        <f>C71*D71</f>
        <v>0.96</v>
      </c>
    </row>
    <row r="72" spans="1:6" s="13" customFormat="1" x14ac:dyDescent="0.25">
      <c r="A72" s="42"/>
      <c r="B72" s="23" t="s">
        <v>104</v>
      </c>
      <c r="C72" s="21">
        <v>0.4</v>
      </c>
      <c r="D72" s="21">
        <v>2.0499999999999998</v>
      </c>
      <c r="E72" s="22">
        <f>C72*D72*2</f>
        <v>1.64</v>
      </c>
      <c r="F72" s="2"/>
    </row>
    <row r="73" spans="1:6" s="13" customFormat="1" x14ac:dyDescent="0.25">
      <c r="A73" s="42"/>
      <c r="B73" s="23"/>
      <c r="C73" s="21">
        <v>0.4</v>
      </c>
      <c r="D73" s="21">
        <v>2.4500000000000002</v>
      </c>
      <c r="E73" s="22">
        <f>+C73*D73</f>
        <v>0.98000000000000009</v>
      </c>
      <c r="F73" s="2"/>
    </row>
    <row r="74" spans="1:6" s="13" customFormat="1" x14ac:dyDescent="0.25">
      <c r="A74" s="42"/>
      <c r="B74" s="23"/>
      <c r="C74" s="21">
        <v>0.4</v>
      </c>
      <c r="D74" s="21">
        <v>2.5299999999999998</v>
      </c>
      <c r="E74" s="22">
        <f>+C74*D74</f>
        <v>1.012</v>
      </c>
      <c r="F74" s="2"/>
    </row>
    <row r="75" spans="1:6" s="13" customFormat="1" x14ac:dyDescent="0.25">
      <c r="A75" s="42"/>
      <c r="B75" s="23" t="s">
        <v>105</v>
      </c>
      <c r="C75" s="21">
        <v>0.4</v>
      </c>
      <c r="D75" s="21">
        <v>8.0500000000000007</v>
      </c>
      <c r="E75" s="22">
        <f>C75*D75</f>
        <v>3.2200000000000006</v>
      </c>
    </row>
    <row r="76" spans="1:6" s="13" customFormat="1" x14ac:dyDescent="0.25">
      <c r="A76" s="42"/>
      <c r="B76" s="23" t="s">
        <v>106</v>
      </c>
      <c r="C76" s="21">
        <v>0.4</v>
      </c>
      <c r="D76" s="21">
        <v>3.3</v>
      </c>
      <c r="E76" s="22">
        <f>C76*D76</f>
        <v>1.32</v>
      </c>
    </row>
    <row r="77" spans="1:6" s="13" customFormat="1" x14ac:dyDescent="0.25">
      <c r="A77" s="42"/>
      <c r="B77" s="23" t="s">
        <v>107</v>
      </c>
      <c r="C77" s="21">
        <v>0.4</v>
      </c>
      <c r="D77" s="21">
        <v>3.3</v>
      </c>
      <c r="E77" s="22">
        <f>+C77*D77</f>
        <v>1.32</v>
      </c>
    </row>
    <row r="78" spans="1:6" s="13" customFormat="1" x14ac:dyDescent="0.25">
      <c r="A78" s="42"/>
      <c r="B78" s="23"/>
      <c r="C78" s="21">
        <v>0.4</v>
      </c>
      <c r="D78" s="21">
        <v>2.6</v>
      </c>
      <c r="E78" s="22">
        <f>+C78*D78</f>
        <v>1.04</v>
      </c>
    </row>
    <row r="79" spans="1:6" s="13" customFormat="1" x14ac:dyDescent="0.25">
      <c r="A79" s="42"/>
      <c r="B79" s="23" t="s">
        <v>38</v>
      </c>
      <c r="C79" s="21">
        <v>0.4</v>
      </c>
      <c r="D79" s="21">
        <v>1.6</v>
      </c>
      <c r="E79" s="22">
        <f>C79*D79</f>
        <v>0.64000000000000012</v>
      </c>
    </row>
    <row r="80" spans="1:6" s="13" customFormat="1" x14ac:dyDescent="0.25">
      <c r="A80" s="42"/>
      <c r="B80" s="24" t="s">
        <v>39</v>
      </c>
      <c r="C80" s="21">
        <v>0.4</v>
      </c>
      <c r="D80" s="21">
        <v>3.3</v>
      </c>
      <c r="E80" s="22">
        <f>C80*D80</f>
        <v>1.32</v>
      </c>
    </row>
    <row r="81" spans="1:8" s="13" customFormat="1" x14ac:dyDescent="0.25">
      <c r="A81" s="42"/>
      <c r="B81" s="24" t="s">
        <v>8</v>
      </c>
      <c r="C81" s="21">
        <v>0.4</v>
      </c>
      <c r="D81" s="21">
        <v>2</v>
      </c>
      <c r="E81" s="22">
        <f>C81*D81</f>
        <v>0.8</v>
      </c>
    </row>
    <row r="82" spans="1:8" s="13" customFormat="1" x14ac:dyDescent="0.25">
      <c r="A82" s="42"/>
      <c r="B82" s="24" t="s">
        <v>108</v>
      </c>
      <c r="C82" s="21">
        <v>0.4</v>
      </c>
      <c r="D82" s="21">
        <v>1.85</v>
      </c>
      <c r="E82" s="22">
        <f>+C82*D82</f>
        <v>0.7400000000000001</v>
      </c>
      <c r="H82" s="15"/>
    </row>
    <row r="83" spans="1:8" s="13" customFormat="1" x14ac:dyDescent="0.25">
      <c r="A83" s="42"/>
      <c r="B83" s="24"/>
      <c r="C83" s="21">
        <v>0.4</v>
      </c>
      <c r="D83" s="21">
        <v>3.2</v>
      </c>
      <c r="E83" s="22">
        <f>+C83*D83*3</f>
        <v>3.8400000000000007</v>
      </c>
      <c r="H83" s="15"/>
    </row>
    <row r="84" spans="1:8" s="13" customFormat="1" x14ac:dyDescent="0.25">
      <c r="A84" s="42"/>
      <c r="B84" s="25"/>
      <c r="C84" s="26"/>
      <c r="D84" s="26" t="s">
        <v>4</v>
      </c>
      <c r="E84" s="27">
        <f>SUM(E44:E83)</f>
        <v>71.432000000000002</v>
      </c>
      <c r="H84" s="15"/>
    </row>
    <row r="86" spans="1:8" s="13" customFormat="1" x14ac:dyDescent="0.25">
      <c r="A86" s="42" t="s">
        <v>161</v>
      </c>
      <c r="B86" s="14" t="s">
        <v>162</v>
      </c>
      <c r="C86" s="2"/>
      <c r="D86" s="2"/>
      <c r="E86" s="2"/>
    </row>
    <row r="87" spans="1:8" x14ac:dyDescent="0.25">
      <c r="A87" s="42" t="s">
        <v>163</v>
      </c>
      <c r="B87" s="33" t="s">
        <v>113</v>
      </c>
      <c r="C87" s="34"/>
      <c r="D87" s="34"/>
      <c r="E87" s="19" t="s">
        <v>13</v>
      </c>
    </row>
    <row r="88" spans="1:8" x14ac:dyDescent="0.25">
      <c r="B88" s="24" t="s">
        <v>14</v>
      </c>
      <c r="C88" s="21"/>
      <c r="D88" s="21"/>
      <c r="E88" s="22">
        <v>1</v>
      </c>
    </row>
    <row r="89" spans="1:8" x14ac:dyDescent="0.25">
      <c r="B89" s="24" t="s">
        <v>15</v>
      </c>
      <c r="C89" s="21"/>
      <c r="D89" s="21"/>
      <c r="E89" s="22">
        <v>1</v>
      </c>
    </row>
    <row r="90" spans="1:8" x14ac:dyDescent="0.25">
      <c r="B90" s="24" t="s">
        <v>16</v>
      </c>
      <c r="C90" s="21"/>
      <c r="D90" s="21"/>
      <c r="E90" s="22">
        <v>1</v>
      </c>
    </row>
    <row r="91" spans="1:8" x14ac:dyDescent="0.25">
      <c r="B91" s="24" t="s">
        <v>9</v>
      </c>
      <c r="C91" s="21"/>
      <c r="D91" s="21"/>
      <c r="E91" s="22">
        <v>1</v>
      </c>
    </row>
    <row r="92" spans="1:8" x14ac:dyDescent="0.25">
      <c r="B92" s="37"/>
      <c r="C92" s="29"/>
      <c r="D92" s="26" t="s">
        <v>4</v>
      </c>
      <c r="E92" s="27">
        <f>+SUM(E88:E91)</f>
        <v>4</v>
      </c>
      <c r="F92" s="6"/>
    </row>
    <row r="94" spans="1:8" x14ac:dyDescent="0.25">
      <c r="A94" s="42" t="s">
        <v>164</v>
      </c>
      <c r="B94" s="33" t="s">
        <v>447</v>
      </c>
      <c r="C94" s="34"/>
      <c r="D94" s="34"/>
      <c r="E94" s="19" t="s">
        <v>13</v>
      </c>
      <c r="F94" s="7"/>
    </row>
    <row r="95" spans="1:8" x14ac:dyDescent="0.25">
      <c r="B95" s="24" t="s">
        <v>14</v>
      </c>
      <c r="C95" s="21"/>
      <c r="D95" s="21"/>
      <c r="E95" s="22">
        <v>0.8</v>
      </c>
      <c r="F95" s="7"/>
    </row>
    <row r="96" spans="1:8" x14ac:dyDescent="0.25">
      <c r="B96" s="24" t="s">
        <v>15</v>
      </c>
      <c r="C96" s="21"/>
      <c r="D96" s="21"/>
      <c r="E96" s="22">
        <v>0.8</v>
      </c>
      <c r="F96" s="7"/>
    </row>
    <row r="97" spans="1:6" x14ac:dyDescent="0.25">
      <c r="B97" s="24" t="s">
        <v>16</v>
      </c>
      <c r="C97" s="21"/>
      <c r="D97" s="21"/>
      <c r="E97" s="22">
        <v>0.8</v>
      </c>
      <c r="F97" s="7"/>
    </row>
    <row r="98" spans="1:6" x14ac:dyDescent="0.25">
      <c r="B98" s="24" t="s">
        <v>9</v>
      </c>
      <c r="C98" s="21"/>
      <c r="D98" s="21"/>
      <c r="E98" s="22">
        <v>0.8</v>
      </c>
      <c r="F98" s="7"/>
    </row>
    <row r="99" spans="1:6" x14ac:dyDescent="0.25">
      <c r="B99" s="37"/>
      <c r="C99" s="29"/>
      <c r="D99" s="26" t="s">
        <v>4</v>
      </c>
      <c r="E99" s="27">
        <f>+SUM(E95:E98)</f>
        <v>3.2</v>
      </c>
      <c r="F99" s="8"/>
    </row>
    <row r="101" spans="1:6" x14ac:dyDescent="0.25">
      <c r="A101" s="42" t="s">
        <v>165</v>
      </c>
      <c r="B101" s="33" t="s">
        <v>114</v>
      </c>
      <c r="C101" s="18" t="s">
        <v>0</v>
      </c>
      <c r="D101" s="18" t="s">
        <v>1</v>
      </c>
      <c r="E101" s="19" t="s">
        <v>2</v>
      </c>
      <c r="F101" s="9"/>
    </row>
    <row r="102" spans="1:6" x14ac:dyDescent="0.25">
      <c r="B102" s="24" t="s">
        <v>9</v>
      </c>
      <c r="C102" s="21">
        <v>1.2</v>
      </c>
      <c r="D102" s="21">
        <v>0.6</v>
      </c>
      <c r="E102" s="22">
        <f>+ROUND(C102*D102,2)</f>
        <v>0.72</v>
      </c>
      <c r="F102" s="9"/>
    </row>
    <row r="103" spans="1:6" x14ac:dyDescent="0.25">
      <c r="B103" s="37"/>
      <c r="C103" s="29"/>
      <c r="D103" s="26" t="s">
        <v>4</v>
      </c>
      <c r="E103" s="27">
        <f>+E102</f>
        <v>0.72</v>
      </c>
      <c r="F103" s="10"/>
    </row>
    <row r="105" spans="1:6" s="13" customFormat="1" x14ac:dyDescent="0.25">
      <c r="A105" s="42" t="s">
        <v>166</v>
      </c>
      <c r="B105" s="14" t="s">
        <v>167</v>
      </c>
      <c r="C105" s="2"/>
      <c r="D105" s="2"/>
      <c r="E105" s="2"/>
    </row>
    <row r="106" spans="1:6" s="13" customFormat="1" x14ac:dyDescent="0.25">
      <c r="A106" s="42" t="s">
        <v>413</v>
      </c>
      <c r="B106" s="43" t="s">
        <v>415</v>
      </c>
      <c r="C106" s="34"/>
      <c r="D106" s="34"/>
      <c r="E106" s="38"/>
    </row>
    <row r="107" spans="1:6" s="13" customFormat="1" x14ac:dyDescent="0.25">
      <c r="A107" s="42"/>
      <c r="B107" s="37" t="s">
        <v>412</v>
      </c>
      <c r="C107" s="29"/>
      <c r="D107" s="26" t="s">
        <v>4</v>
      </c>
      <c r="E107" s="27">
        <f>3.9+20.97+12.1+7.12</f>
        <v>44.089999999999996</v>
      </c>
    </row>
    <row r="108" spans="1:6" s="13" customFormat="1" x14ac:dyDescent="0.25">
      <c r="A108" s="42"/>
      <c r="B108" s="14"/>
      <c r="C108" s="2"/>
      <c r="D108" s="2"/>
      <c r="E108" s="2"/>
    </row>
    <row r="109" spans="1:6" s="13" customFormat="1" x14ac:dyDescent="0.25">
      <c r="A109" s="42" t="s">
        <v>414</v>
      </c>
      <c r="B109" s="43" t="s">
        <v>416</v>
      </c>
      <c r="C109" s="34"/>
      <c r="D109" s="34"/>
      <c r="E109" s="38"/>
    </row>
    <row r="110" spans="1:6" s="13" customFormat="1" x14ac:dyDescent="0.25">
      <c r="A110" s="42"/>
      <c r="B110" s="37" t="s">
        <v>412</v>
      </c>
      <c r="C110" s="29"/>
      <c r="D110" s="26" t="s">
        <v>4</v>
      </c>
      <c r="E110" s="93">
        <f>+E107/2</f>
        <v>22.044999999999998</v>
      </c>
    </row>
    <row r="111" spans="1:6" s="13" customFormat="1" x14ac:dyDescent="0.25">
      <c r="A111" s="42"/>
      <c r="B111" s="14"/>
      <c r="C111" s="2"/>
      <c r="D111" s="2"/>
      <c r="E111" s="2"/>
    </row>
    <row r="112" spans="1:6" ht="25.5" x14ac:dyDescent="0.25">
      <c r="A112" s="42" t="s">
        <v>417</v>
      </c>
      <c r="B112" s="33" t="s">
        <v>115</v>
      </c>
      <c r="C112" s="34"/>
      <c r="D112" s="34"/>
      <c r="E112" s="19" t="s">
        <v>2</v>
      </c>
      <c r="F112" s="11"/>
    </row>
    <row r="113" spans="1:6" x14ac:dyDescent="0.25">
      <c r="B113" s="37" t="s">
        <v>17</v>
      </c>
      <c r="C113" s="29"/>
      <c r="D113" s="26" t="s">
        <v>4</v>
      </c>
      <c r="E113" s="27">
        <v>295.61</v>
      </c>
      <c r="F113" s="12"/>
    </row>
    <row r="115" spans="1:6" s="13" customFormat="1" x14ac:dyDescent="0.25">
      <c r="A115" s="42">
        <v>3</v>
      </c>
      <c r="B115" s="14" t="s">
        <v>168</v>
      </c>
      <c r="C115" s="2"/>
      <c r="D115" s="2"/>
      <c r="E115" s="2"/>
    </row>
    <row r="116" spans="1:6" s="13" customFormat="1" x14ac:dyDescent="0.25">
      <c r="A116" s="42" t="s">
        <v>169</v>
      </c>
      <c r="B116" s="14" t="s">
        <v>170</v>
      </c>
      <c r="C116" s="2"/>
      <c r="D116" s="2"/>
      <c r="E116" s="2"/>
    </row>
    <row r="117" spans="1:6" s="13" customFormat="1" x14ac:dyDescent="0.25">
      <c r="A117" s="42" t="s">
        <v>171</v>
      </c>
      <c r="B117" s="14" t="s">
        <v>172</v>
      </c>
      <c r="C117" s="2"/>
      <c r="D117" s="2"/>
      <c r="E117" s="2"/>
    </row>
    <row r="118" spans="1:6" s="13" customFormat="1" x14ac:dyDescent="0.25">
      <c r="A118" s="42" t="s">
        <v>176</v>
      </c>
      <c r="B118" s="43" t="s">
        <v>180</v>
      </c>
      <c r="C118" s="18" t="s">
        <v>174</v>
      </c>
      <c r="D118" s="18" t="s">
        <v>152</v>
      </c>
      <c r="E118" s="19" t="s">
        <v>153</v>
      </c>
    </row>
    <row r="119" spans="1:6" s="13" customFormat="1" x14ac:dyDescent="0.25">
      <c r="A119" s="42"/>
      <c r="B119" s="24" t="s">
        <v>173</v>
      </c>
      <c r="C119" s="21">
        <v>6</v>
      </c>
      <c r="D119" s="21">
        <v>12</v>
      </c>
      <c r="E119" s="22">
        <f>C119*D119</f>
        <v>72</v>
      </c>
    </row>
    <row r="120" spans="1:6" s="13" customFormat="1" x14ac:dyDescent="0.25">
      <c r="A120" s="42"/>
      <c r="B120" s="25"/>
      <c r="C120" s="29"/>
      <c r="D120" s="26" t="s">
        <v>4</v>
      </c>
      <c r="E120" s="27" t="s">
        <v>452</v>
      </c>
    </row>
    <row r="121" spans="1:6" s="13" customFormat="1" x14ac:dyDescent="0.25">
      <c r="A121" s="42"/>
      <c r="B121" s="14"/>
      <c r="C121" s="2"/>
      <c r="D121" s="3"/>
      <c r="E121" s="3"/>
    </row>
    <row r="122" spans="1:6" s="13" customFormat="1" x14ac:dyDescent="0.25">
      <c r="A122" s="42" t="s">
        <v>178</v>
      </c>
      <c r="B122" s="43" t="s">
        <v>177</v>
      </c>
      <c r="C122" s="34"/>
      <c r="D122" s="45"/>
      <c r="E122" s="46"/>
    </row>
    <row r="123" spans="1:6" s="13" customFormat="1" x14ac:dyDescent="0.25">
      <c r="A123" s="42"/>
      <c r="B123" s="37" t="s">
        <v>173</v>
      </c>
      <c r="C123" s="29"/>
      <c r="D123" s="26" t="s">
        <v>4</v>
      </c>
      <c r="E123" s="27" t="s">
        <v>452</v>
      </c>
    </row>
    <row r="124" spans="1:6" s="13" customFormat="1" x14ac:dyDescent="0.25">
      <c r="A124" s="42"/>
      <c r="B124" s="14"/>
      <c r="C124" s="2"/>
      <c r="D124" s="3"/>
      <c r="E124" s="3"/>
    </row>
    <row r="125" spans="1:6" s="13" customFormat="1" x14ac:dyDescent="0.25">
      <c r="A125" s="42" t="s">
        <v>181</v>
      </c>
      <c r="B125" s="43" t="s">
        <v>179</v>
      </c>
      <c r="C125" s="34"/>
      <c r="D125" s="45"/>
      <c r="E125" s="46"/>
    </row>
    <row r="126" spans="1:6" s="13" customFormat="1" x14ac:dyDescent="0.25">
      <c r="A126" s="42"/>
      <c r="B126" s="37" t="s">
        <v>173</v>
      </c>
      <c r="C126" s="29"/>
      <c r="D126" s="26" t="s">
        <v>4</v>
      </c>
      <c r="E126" s="27" t="s">
        <v>452</v>
      </c>
    </row>
    <row r="127" spans="1:6" s="13" customFormat="1" x14ac:dyDescent="0.25">
      <c r="A127" s="42"/>
      <c r="B127" s="14"/>
      <c r="C127" s="2"/>
      <c r="D127" s="3"/>
      <c r="E127" s="3"/>
    </row>
    <row r="128" spans="1:6" s="13" customFormat="1" x14ac:dyDescent="0.25">
      <c r="A128" s="42" t="s">
        <v>182</v>
      </c>
      <c r="B128" s="43" t="s">
        <v>183</v>
      </c>
      <c r="C128" s="34"/>
      <c r="D128" s="45"/>
      <c r="E128" s="46"/>
    </row>
    <row r="129" spans="1:6" s="13" customFormat="1" x14ac:dyDescent="0.25">
      <c r="A129" s="42"/>
      <c r="B129" s="37" t="s">
        <v>173</v>
      </c>
      <c r="C129" s="29"/>
      <c r="D129" s="26" t="s">
        <v>4</v>
      </c>
      <c r="E129" s="27" t="s">
        <v>452</v>
      </c>
    </row>
    <row r="130" spans="1:6" s="13" customFormat="1" x14ac:dyDescent="0.25">
      <c r="A130" s="42"/>
      <c r="B130" s="14"/>
      <c r="C130" s="2"/>
      <c r="D130" s="3"/>
      <c r="E130" s="3"/>
    </row>
    <row r="131" spans="1:6" s="13" customFormat="1" x14ac:dyDescent="0.25">
      <c r="A131" s="42" t="s">
        <v>175</v>
      </c>
      <c r="B131" s="14" t="s">
        <v>184</v>
      </c>
      <c r="C131" s="2"/>
      <c r="D131" s="3"/>
      <c r="E131" s="3"/>
    </row>
    <row r="132" spans="1:6" s="13" customFormat="1" x14ac:dyDescent="0.25">
      <c r="A132" s="42" t="s">
        <v>185</v>
      </c>
      <c r="B132" s="43" t="s">
        <v>189</v>
      </c>
      <c r="C132" s="18" t="s">
        <v>187</v>
      </c>
      <c r="D132" s="18" t="s">
        <v>0</v>
      </c>
      <c r="E132" s="18" t="s">
        <v>1</v>
      </c>
      <c r="F132" s="47" t="s">
        <v>132</v>
      </c>
    </row>
    <row r="133" spans="1:6" s="13" customFormat="1" x14ac:dyDescent="0.25">
      <c r="A133" s="42"/>
      <c r="B133" s="24" t="s">
        <v>186</v>
      </c>
      <c r="C133" s="21">
        <v>0.55000000000000004</v>
      </c>
      <c r="D133" s="21">
        <v>0.55000000000000004</v>
      </c>
      <c r="E133" s="21">
        <v>0.4</v>
      </c>
      <c r="F133" s="48">
        <f>(C133*D133)*E133</f>
        <v>0.12100000000000002</v>
      </c>
    </row>
    <row r="134" spans="1:6" s="13" customFormat="1" x14ac:dyDescent="0.25">
      <c r="A134" s="42"/>
      <c r="B134" s="44"/>
      <c r="C134" s="21"/>
      <c r="D134" s="32"/>
      <c r="E134" s="32" t="s">
        <v>188</v>
      </c>
      <c r="F134" s="49"/>
    </row>
    <row r="135" spans="1:6" s="13" customFormat="1" x14ac:dyDescent="0.25">
      <c r="A135" s="42"/>
      <c r="B135" s="25"/>
      <c r="C135" s="29"/>
      <c r="D135" s="26"/>
      <c r="E135" s="26" t="s">
        <v>4</v>
      </c>
      <c r="F135" s="50" t="s">
        <v>452</v>
      </c>
    </row>
    <row r="136" spans="1:6" s="13" customFormat="1" x14ac:dyDescent="0.25">
      <c r="A136" s="42"/>
      <c r="B136" s="14"/>
      <c r="C136" s="2"/>
      <c r="D136" s="3"/>
      <c r="E136" s="3"/>
    </row>
    <row r="137" spans="1:6" s="13" customFormat="1" x14ac:dyDescent="0.25">
      <c r="A137" s="42" t="s">
        <v>190</v>
      </c>
      <c r="B137" s="43" t="s">
        <v>192</v>
      </c>
      <c r="C137" s="34"/>
      <c r="D137" s="45"/>
      <c r="E137" s="46"/>
    </row>
    <row r="138" spans="1:6" s="13" customFormat="1" x14ac:dyDescent="0.25">
      <c r="A138" s="42"/>
      <c r="B138" s="37" t="s">
        <v>191</v>
      </c>
      <c r="C138" s="29"/>
      <c r="D138" s="26" t="s">
        <v>4</v>
      </c>
      <c r="E138" s="27" t="s">
        <v>452</v>
      </c>
    </row>
    <row r="139" spans="1:6" s="13" customFormat="1" x14ac:dyDescent="0.25">
      <c r="A139" s="42"/>
      <c r="B139" s="14"/>
      <c r="C139" s="2"/>
      <c r="D139" s="3"/>
      <c r="E139" s="3"/>
    </row>
    <row r="140" spans="1:6" s="13" customFormat="1" x14ac:dyDescent="0.25">
      <c r="A140" s="42" t="s">
        <v>193</v>
      </c>
      <c r="B140" s="43" t="s">
        <v>177</v>
      </c>
      <c r="C140" s="34"/>
      <c r="D140" s="45"/>
      <c r="E140" s="46"/>
    </row>
    <row r="141" spans="1:6" s="13" customFormat="1" x14ac:dyDescent="0.25">
      <c r="A141" s="42"/>
      <c r="B141" s="37" t="s">
        <v>191</v>
      </c>
      <c r="C141" s="29"/>
      <c r="D141" s="26" t="s">
        <v>4</v>
      </c>
      <c r="E141" s="27" t="s">
        <v>452</v>
      </c>
    </row>
    <row r="142" spans="1:6" s="13" customFormat="1" x14ac:dyDescent="0.25">
      <c r="A142" s="42"/>
      <c r="B142" s="14"/>
      <c r="C142" s="2"/>
      <c r="D142" s="3"/>
      <c r="E142" s="3"/>
    </row>
    <row r="143" spans="1:6" s="13" customFormat="1" x14ac:dyDescent="0.25">
      <c r="A143" s="42" t="s">
        <v>194</v>
      </c>
      <c r="B143" s="43" t="s">
        <v>179</v>
      </c>
      <c r="C143" s="34"/>
      <c r="D143" s="45"/>
      <c r="E143" s="46"/>
    </row>
    <row r="144" spans="1:6" s="13" customFormat="1" x14ac:dyDescent="0.25">
      <c r="A144" s="42"/>
      <c r="B144" s="37" t="s">
        <v>191</v>
      </c>
      <c r="C144" s="29"/>
      <c r="D144" s="26" t="s">
        <v>4</v>
      </c>
      <c r="E144" s="27" t="s">
        <v>452</v>
      </c>
    </row>
    <row r="145" spans="1:6" s="13" customFormat="1" x14ac:dyDescent="0.25">
      <c r="A145" s="42"/>
      <c r="B145" s="14"/>
      <c r="C145" s="2"/>
      <c r="D145" s="3"/>
      <c r="E145" s="3"/>
    </row>
    <row r="146" spans="1:6" s="13" customFormat="1" x14ac:dyDescent="0.25">
      <c r="A146" s="42" t="s">
        <v>195</v>
      </c>
      <c r="B146" s="43" t="s">
        <v>183</v>
      </c>
      <c r="C146" s="34"/>
      <c r="D146" s="45"/>
      <c r="E146" s="46"/>
    </row>
    <row r="147" spans="1:6" s="13" customFormat="1" x14ac:dyDescent="0.25">
      <c r="A147" s="42"/>
      <c r="B147" s="37" t="s">
        <v>191</v>
      </c>
      <c r="C147" s="29"/>
      <c r="D147" s="26" t="s">
        <v>4</v>
      </c>
      <c r="E147" s="27" t="s">
        <v>452</v>
      </c>
    </row>
    <row r="148" spans="1:6" s="13" customFormat="1" x14ac:dyDescent="0.25">
      <c r="A148" s="42"/>
      <c r="B148" s="14"/>
      <c r="C148" s="2"/>
      <c r="D148" s="2"/>
      <c r="E148" s="2"/>
    </row>
    <row r="149" spans="1:6" s="13" customFormat="1" x14ac:dyDescent="0.25">
      <c r="A149" s="42" t="s">
        <v>197</v>
      </c>
      <c r="B149" s="51" t="s">
        <v>198</v>
      </c>
      <c r="C149" s="52"/>
      <c r="D149" s="53"/>
      <c r="E149" s="53"/>
      <c r="F149" s="54"/>
    </row>
    <row r="150" spans="1:6" s="13" customFormat="1" x14ac:dyDescent="0.25">
      <c r="A150" s="42" t="s">
        <v>199</v>
      </c>
      <c r="B150" s="33" t="s">
        <v>189</v>
      </c>
      <c r="C150" s="18" t="s">
        <v>0</v>
      </c>
      <c r="D150" s="18" t="s">
        <v>1</v>
      </c>
      <c r="E150" s="18" t="s">
        <v>3</v>
      </c>
      <c r="F150" s="47" t="s">
        <v>132</v>
      </c>
    </row>
    <row r="151" spans="1:6" s="13" customFormat="1" x14ac:dyDescent="0.25">
      <c r="A151" s="42"/>
      <c r="B151" s="24" t="s">
        <v>133</v>
      </c>
      <c r="C151" s="21">
        <v>0.34</v>
      </c>
      <c r="D151" s="21">
        <v>0.3</v>
      </c>
      <c r="E151" s="21">
        <v>3.55</v>
      </c>
      <c r="F151" s="36">
        <f>+(C151*D151)*E151</f>
        <v>0.36210000000000003</v>
      </c>
    </row>
    <row r="152" spans="1:6" s="13" customFormat="1" x14ac:dyDescent="0.25">
      <c r="A152" s="42"/>
      <c r="B152" s="24" t="s">
        <v>134</v>
      </c>
      <c r="C152" s="21">
        <v>0.34</v>
      </c>
      <c r="D152" s="21">
        <v>0.3</v>
      </c>
      <c r="E152" s="21">
        <f>3.55+2.2</f>
        <v>5.75</v>
      </c>
      <c r="F152" s="36">
        <f t="shared" ref="F152:F160" si="2">+(C152*D152)*E152</f>
        <v>0.58650000000000002</v>
      </c>
    </row>
    <row r="153" spans="1:6" s="13" customFormat="1" x14ac:dyDescent="0.25">
      <c r="A153" s="42"/>
      <c r="B153" s="24" t="s">
        <v>135</v>
      </c>
      <c r="C153" s="21">
        <v>0.34</v>
      </c>
      <c r="D153" s="21">
        <v>0.3</v>
      </c>
      <c r="E153" s="21">
        <v>2.0099999999999998</v>
      </c>
      <c r="F153" s="36">
        <f t="shared" si="2"/>
        <v>0.20501999999999998</v>
      </c>
    </row>
    <row r="154" spans="1:6" s="13" customFormat="1" x14ac:dyDescent="0.25">
      <c r="A154" s="42"/>
      <c r="B154" s="24" t="s">
        <v>136</v>
      </c>
      <c r="C154" s="21">
        <v>0.34</v>
      </c>
      <c r="D154" s="21">
        <v>0.3</v>
      </c>
      <c r="E154" s="21">
        <f>1.77+3.98</f>
        <v>5.75</v>
      </c>
      <c r="F154" s="36">
        <f t="shared" si="2"/>
        <v>0.58650000000000002</v>
      </c>
    </row>
    <row r="155" spans="1:6" s="13" customFormat="1" x14ac:dyDescent="0.25">
      <c r="A155" s="42"/>
      <c r="B155" s="24" t="s">
        <v>137</v>
      </c>
      <c r="C155" s="21">
        <v>0.34</v>
      </c>
      <c r="D155" s="21">
        <v>0.3</v>
      </c>
      <c r="E155" s="21">
        <f>2.95+2.85</f>
        <v>5.8000000000000007</v>
      </c>
      <c r="F155" s="36">
        <f t="shared" si="2"/>
        <v>0.59160000000000013</v>
      </c>
    </row>
    <row r="156" spans="1:6" s="13" customFormat="1" x14ac:dyDescent="0.25">
      <c r="A156" s="42"/>
      <c r="B156" s="24" t="s">
        <v>138</v>
      </c>
      <c r="C156" s="21">
        <v>0.34</v>
      </c>
      <c r="D156" s="21">
        <v>0.3</v>
      </c>
      <c r="E156" s="21">
        <f>3.5+4.11+4.2</f>
        <v>11.81</v>
      </c>
      <c r="F156" s="36">
        <f t="shared" si="2"/>
        <v>1.2046200000000002</v>
      </c>
    </row>
    <row r="157" spans="1:6" s="13" customFormat="1" x14ac:dyDescent="0.25">
      <c r="A157" s="42"/>
      <c r="B157" s="24" t="s">
        <v>139</v>
      </c>
      <c r="C157" s="21">
        <v>0.34</v>
      </c>
      <c r="D157" s="21">
        <v>0.3</v>
      </c>
      <c r="E157" s="21">
        <v>1.21</v>
      </c>
      <c r="F157" s="36">
        <f t="shared" si="2"/>
        <v>0.12342</v>
      </c>
    </row>
    <row r="158" spans="1:6" s="13" customFormat="1" x14ac:dyDescent="0.25">
      <c r="A158" s="42"/>
      <c r="B158" s="24" t="s">
        <v>140</v>
      </c>
      <c r="C158" s="21">
        <v>0.34</v>
      </c>
      <c r="D158" s="21">
        <v>0.3</v>
      </c>
      <c r="E158" s="21">
        <v>1.98</v>
      </c>
      <c r="F158" s="36">
        <f t="shared" si="2"/>
        <v>0.20196</v>
      </c>
    </row>
    <row r="159" spans="1:6" s="13" customFormat="1" x14ac:dyDescent="0.25">
      <c r="A159" s="42"/>
      <c r="B159" s="24" t="s">
        <v>141</v>
      </c>
      <c r="C159" s="21">
        <v>0.34</v>
      </c>
      <c r="D159" s="21">
        <v>0.3</v>
      </c>
      <c r="E159" s="21">
        <v>4.2</v>
      </c>
      <c r="F159" s="36">
        <f t="shared" si="2"/>
        <v>0.42840000000000006</v>
      </c>
    </row>
    <row r="160" spans="1:6" s="13" customFormat="1" x14ac:dyDescent="0.25">
      <c r="A160" s="42"/>
      <c r="B160" s="24" t="s">
        <v>142</v>
      </c>
      <c r="C160" s="21">
        <v>0.34</v>
      </c>
      <c r="D160" s="21">
        <v>0.3</v>
      </c>
      <c r="E160" s="21">
        <v>3.95</v>
      </c>
      <c r="F160" s="36">
        <f t="shared" si="2"/>
        <v>0.40290000000000004</v>
      </c>
    </row>
    <row r="161" spans="1:6" s="13" customFormat="1" x14ac:dyDescent="0.25">
      <c r="A161" s="42"/>
      <c r="B161" s="37"/>
      <c r="C161" s="29"/>
      <c r="D161" s="29"/>
      <c r="E161" s="26" t="s">
        <v>4</v>
      </c>
      <c r="F161" s="27" t="s">
        <v>452</v>
      </c>
    </row>
    <row r="162" spans="1:6" s="13" customFormat="1" x14ac:dyDescent="0.25">
      <c r="A162" s="42"/>
      <c r="C162" s="2"/>
      <c r="D162" s="2"/>
      <c r="E162" s="3"/>
      <c r="F162" s="3"/>
    </row>
    <row r="163" spans="1:6" s="13" customFormat="1" x14ac:dyDescent="0.25">
      <c r="A163" s="42" t="s">
        <v>200</v>
      </c>
      <c r="B163" s="43" t="s">
        <v>192</v>
      </c>
      <c r="C163" s="34"/>
      <c r="D163" s="45"/>
      <c r="E163" s="46"/>
    </row>
    <row r="164" spans="1:6" s="13" customFormat="1" x14ac:dyDescent="0.25">
      <c r="A164" s="42"/>
      <c r="B164" s="37" t="s">
        <v>191</v>
      </c>
      <c r="C164" s="29"/>
      <c r="D164" s="26" t="s">
        <v>4</v>
      </c>
      <c r="E164" s="27" t="s">
        <v>452</v>
      </c>
    </row>
    <row r="165" spans="1:6" s="13" customFormat="1" x14ac:dyDescent="0.25">
      <c r="A165" s="42"/>
      <c r="B165" s="14"/>
      <c r="C165" s="2"/>
      <c r="D165" s="3"/>
      <c r="E165" s="3"/>
    </row>
    <row r="166" spans="1:6" s="13" customFormat="1" x14ac:dyDescent="0.25">
      <c r="A166" s="42" t="s">
        <v>201</v>
      </c>
      <c r="B166" s="43" t="s">
        <v>177</v>
      </c>
      <c r="C166" s="34"/>
      <c r="D166" s="45"/>
      <c r="E166" s="46"/>
    </row>
    <row r="167" spans="1:6" s="13" customFormat="1" x14ac:dyDescent="0.25">
      <c r="A167" s="42"/>
      <c r="B167" s="37" t="s">
        <v>191</v>
      </c>
      <c r="C167" s="29"/>
      <c r="D167" s="26" t="s">
        <v>4</v>
      </c>
      <c r="E167" s="27" t="s">
        <v>452</v>
      </c>
    </row>
    <row r="168" spans="1:6" s="13" customFormat="1" x14ac:dyDescent="0.25">
      <c r="A168" s="42"/>
      <c r="B168" s="14"/>
      <c r="C168" s="2"/>
      <c r="D168" s="3"/>
      <c r="E168" s="3"/>
    </row>
    <row r="169" spans="1:6" s="13" customFormat="1" x14ac:dyDescent="0.25">
      <c r="A169" s="42" t="s">
        <v>202</v>
      </c>
      <c r="B169" s="43" t="s">
        <v>179</v>
      </c>
      <c r="C169" s="34"/>
      <c r="D169" s="45"/>
      <c r="E169" s="46"/>
    </row>
    <row r="170" spans="1:6" s="13" customFormat="1" x14ac:dyDescent="0.25">
      <c r="A170" s="42"/>
      <c r="B170" s="37" t="s">
        <v>191</v>
      </c>
      <c r="C170" s="29"/>
      <c r="D170" s="26" t="s">
        <v>4</v>
      </c>
      <c r="E170" s="27" t="s">
        <v>452</v>
      </c>
    </row>
    <row r="171" spans="1:6" s="13" customFormat="1" x14ac:dyDescent="0.25">
      <c r="A171" s="42"/>
      <c r="B171" s="14"/>
      <c r="C171" s="2"/>
      <c r="D171" s="3"/>
      <c r="E171" s="3"/>
    </row>
    <row r="172" spans="1:6" s="13" customFormat="1" x14ac:dyDescent="0.25">
      <c r="A172" s="42" t="s">
        <v>203</v>
      </c>
      <c r="B172" s="43" t="s">
        <v>183</v>
      </c>
      <c r="C172" s="34"/>
      <c r="D172" s="45"/>
      <c r="E172" s="46"/>
    </row>
    <row r="173" spans="1:6" s="13" customFormat="1" x14ac:dyDescent="0.25">
      <c r="A173" s="42"/>
      <c r="B173" s="37" t="s">
        <v>191</v>
      </c>
      <c r="C173" s="29"/>
      <c r="D173" s="26" t="s">
        <v>4</v>
      </c>
      <c r="E173" s="27" t="s">
        <v>452</v>
      </c>
    </row>
    <row r="174" spans="1:6" s="13" customFormat="1" x14ac:dyDescent="0.25">
      <c r="A174" s="42"/>
      <c r="C174" s="2"/>
      <c r="D174" s="2"/>
      <c r="E174" s="3"/>
      <c r="F174" s="3"/>
    </row>
    <row r="175" spans="1:6" s="13" customFormat="1" x14ac:dyDescent="0.25">
      <c r="A175" s="42" t="s">
        <v>205</v>
      </c>
      <c r="B175" s="33" t="s">
        <v>204</v>
      </c>
      <c r="C175" s="34" t="s">
        <v>0</v>
      </c>
      <c r="D175" s="34" t="s">
        <v>1</v>
      </c>
      <c r="E175" s="34" t="s">
        <v>3</v>
      </c>
      <c r="F175" s="35" t="s">
        <v>2</v>
      </c>
    </row>
    <row r="176" spans="1:6" s="13" customFormat="1" x14ac:dyDescent="0.25">
      <c r="A176" s="42"/>
      <c r="B176" s="24" t="s">
        <v>133</v>
      </c>
      <c r="C176" s="21">
        <v>0.14000000000000001</v>
      </c>
      <c r="D176" s="21">
        <v>0.3</v>
      </c>
      <c r="E176" s="21">
        <v>3.55</v>
      </c>
      <c r="F176" s="36">
        <f>+(D176*E176)*2+(C176*E176)</f>
        <v>2.6269999999999998</v>
      </c>
    </row>
    <row r="177" spans="1:6" s="13" customFormat="1" x14ac:dyDescent="0.25">
      <c r="A177" s="42"/>
      <c r="B177" s="24" t="s">
        <v>134</v>
      </c>
      <c r="C177" s="21">
        <v>0.14000000000000001</v>
      </c>
      <c r="D177" s="21">
        <v>0.3</v>
      </c>
      <c r="E177" s="21">
        <f>3.55+2.2</f>
        <v>5.75</v>
      </c>
      <c r="F177" s="36">
        <f t="shared" ref="F177:F185" si="3">+(D177*E177)*2+(C177*E177)</f>
        <v>4.2549999999999999</v>
      </c>
    </row>
    <row r="178" spans="1:6" s="13" customFormat="1" x14ac:dyDescent="0.25">
      <c r="A178" s="42"/>
      <c r="B178" s="24" t="s">
        <v>135</v>
      </c>
      <c r="C178" s="21">
        <v>0.14000000000000001</v>
      </c>
      <c r="D178" s="21">
        <v>0.3</v>
      </c>
      <c r="E178" s="21">
        <v>2.0099999999999998</v>
      </c>
      <c r="F178" s="36">
        <f t="shared" si="3"/>
        <v>1.4873999999999996</v>
      </c>
    </row>
    <row r="179" spans="1:6" s="13" customFormat="1" x14ac:dyDescent="0.25">
      <c r="A179" s="42"/>
      <c r="B179" s="24" t="s">
        <v>136</v>
      </c>
      <c r="C179" s="21">
        <v>0.14000000000000001</v>
      </c>
      <c r="D179" s="21">
        <v>0.3</v>
      </c>
      <c r="E179" s="21">
        <f>1.77+3.98</f>
        <v>5.75</v>
      </c>
      <c r="F179" s="36">
        <f t="shared" si="3"/>
        <v>4.2549999999999999</v>
      </c>
    </row>
    <row r="180" spans="1:6" s="13" customFormat="1" x14ac:dyDescent="0.25">
      <c r="A180" s="42"/>
      <c r="B180" s="24" t="s">
        <v>137</v>
      </c>
      <c r="C180" s="21">
        <v>0.14000000000000001</v>
      </c>
      <c r="D180" s="21">
        <v>0.3</v>
      </c>
      <c r="E180" s="21">
        <f>2.95+2.85</f>
        <v>5.8000000000000007</v>
      </c>
      <c r="F180" s="36">
        <f t="shared" si="3"/>
        <v>4.2920000000000007</v>
      </c>
    </row>
    <row r="181" spans="1:6" s="13" customFormat="1" x14ac:dyDescent="0.25">
      <c r="A181" s="42"/>
      <c r="B181" s="24" t="s">
        <v>138</v>
      </c>
      <c r="C181" s="21">
        <v>0.14000000000000001</v>
      </c>
      <c r="D181" s="21">
        <v>0.3</v>
      </c>
      <c r="E181" s="21">
        <f>3.5+4.11+4.2</f>
        <v>11.81</v>
      </c>
      <c r="F181" s="36">
        <f t="shared" si="3"/>
        <v>8.7393999999999998</v>
      </c>
    </row>
    <row r="182" spans="1:6" s="13" customFormat="1" x14ac:dyDescent="0.25">
      <c r="A182" s="42"/>
      <c r="B182" s="24" t="s">
        <v>139</v>
      </c>
      <c r="C182" s="21">
        <v>0.14000000000000001</v>
      </c>
      <c r="D182" s="21">
        <v>0.3</v>
      </c>
      <c r="E182" s="21">
        <v>1.21</v>
      </c>
      <c r="F182" s="36">
        <f t="shared" si="3"/>
        <v>0.89539999999999997</v>
      </c>
    </row>
    <row r="183" spans="1:6" s="13" customFormat="1" x14ac:dyDescent="0.25">
      <c r="A183" s="42"/>
      <c r="B183" s="24" t="s">
        <v>140</v>
      </c>
      <c r="C183" s="21">
        <v>0.14000000000000001</v>
      </c>
      <c r="D183" s="21">
        <v>0.3</v>
      </c>
      <c r="E183" s="21">
        <v>1.98</v>
      </c>
      <c r="F183" s="36">
        <f t="shared" si="3"/>
        <v>1.4651999999999998</v>
      </c>
    </row>
    <row r="184" spans="1:6" s="13" customFormat="1" x14ac:dyDescent="0.25">
      <c r="A184" s="42"/>
      <c r="B184" s="24" t="s">
        <v>141</v>
      </c>
      <c r="C184" s="21">
        <v>0.14000000000000001</v>
      </c>
      <c r="D184" s="21">
        <v>0.3</v>
      </c>
      <c r="E184" s="21">
        <v>4.2</v>
      </c>
      <c r="F184" s="36">
        <f t="shared" si="3"/>
        <v>3.1080000000000001</v>
      </c>
    </row>
    <row r="185" spans="1:6" s="13" customFormat="1" x14ac:dyDescent="0.25">
      <c r="A185" s="42"/>
      <c r="B185" s="24" t="s">
        <v>142</v>
      </c>
      <c r="C185" s="21">
        <v>0.14000000000000001</v>
      </c>
      <c r="D185" s="21">
        <v>0.3</v>
      </c>
      <c r="E185" s="21">
        <v>3.95</v>
      </c>
      <c r="F185" s="36">
        <f t="shared" si="3"/>
        <v>2.923</v>
      </c>
    </row>
    <row r="186" spans="1:6" s="13" customFormat="1" x14ac:dyDescent="0.25">
      <c r="A186" s="42"/>
      <c r="B186" s="37"/>
      <c r="C186" s="29"/>
      <c r="D186" s="29"/>
      <c r="E186" s="26" t="s">
        <v>4</v>
      </c>
      <c r="F186" s="27">
        <f>+SUM(F176:F185)</f>
        <v>34.047399999999996</v>
      </c>
    </row>
    <row r="187" spans="1:6" s="13" customFormat="1" x14ac:dyDescent="0.25">
      <c r="A187" s="42"/>
      <c r="C187" s="2"/>
      <c r="D187" s="2"/>
      <c r="E187" s="2"/>
    </row>
    <row r="188" spans="1:6" s="13" customFormat="1" x14ac:dyDescent="0.25">
      <c r="A188" s="42" t="s">
        <v>206</v>
      </c>
      <c r="B188" s="33" t="s">
        <v>196</v>
      </c>
      <c r="C188" s="34" t="s">
        <v>0</v>
      </c>
      <c r="D188" s="34" t="s">
        <v>1</v>
      </c>
      <c r="E188" s="34" t="s">
        <v>3</v>
      </c>
      <c r="F188" s="35" t="s">
        <v>132</v>
      </c>
    </row>
    <row r="189" spans="1:6" s="13" customFormat="1" x14ac:dyDescent="0.25">
      <c r="A189" s="42"/>
      <c r="B189" s="24" t="s">
        <v>133</v>
      </c>
      <c r="C189" s="21">
        <v>0.2</v>
      </c>
      <c r="D189" s="21">
        <v>0.3</v>
      </c>
      <c r="E189" s="21">
        <v>3.55</v>
      </c>
      <c r="F189" s="36">
        <f>+(C189*D189)*E189</f>
        <v>0.21299999999999999</v>
      </c>
    </row>
    <row r="190" spans="1:6" s="13" customFormat="1" x14ac:dyDescent="0.25">
      <c r="A190" s="42"/>
      <c r="B190" s="24" t="s">
        <v>134</v>
      </c>
      <c r="C190" s="21">
        <v>0.2</v>
      </c>
      <c r="D190" s="21">
        <v>0.3</v>
      </c>
      <c r="E190" s="21">
        <f>3.55+2.2</f>
        <v>5.75</v>
      </c>
      <c r="F190" s="36">
        <f t="shared" ref="F190:F198" si="4">+(C190*D190)*E190</f>
        <v>0.34499999999999997</v>
      </c>
    </row>
    <row r="191" spans="1:6" s="13" customFormat="1" x14ac:dyDescent="0.25">
      <c r="A191" s="42"/>
      <c r="B191" s="24" t="s">
        <v>135</v>
      </c>
      <c r="C191" s="21">
        <v>0.2</v>
      </c>
      <c r="D191" s="21">
        <v>0.3</v>
      </c>
      <c r="E191" s="21">
        <v>2.0099999999999998</v>
      </c>
      <c r="F191" s="36">
        <f t="shared" si="4"/>
        <v>0.12059999999999998</v>
      </c>
    </row>
    <row r="192" spans="1:6" s="13" customFormat="1" x14ac:dyDescent="0.25">
      <c r="A192" s="42"/>
      <c r="B192" s="24" t="s">
        <v>136</v>
      </c>
      <c r="C192" s="21">
        <v>0.2</v>
      </c>
      <c r="D192" s="21">
        <v>0.3</v>
      </c>
      <c r="E192" s="21">
        <f>1.77+3.98</f>
        <v>5.75</v>
      </c>
      <c r="F192" s="36">
        <f t="shared" si="4"/>
        <v>0.34499999999999997</v>
      </c>
    </row>
    <row r="193" spans="1:6" s="13" customFormat="1" x14ac:dyDescent="0.25">
      <c r="A193" s="42"/>
      <c r="B193" s="24" t="s">
        <v>137</v>
      </c>
      <c r="C193" s="21">
        <v>0.2</v>
      </c>
      <c r="D193" s="21">
        <v>0.3</v>
      </c>
      <c r="E193" s="21">
        <f>2.95+2.85</f>
        <v>5.8000000000000007</v>
      </c>
      <c r="F193" s="36">
        <f t="shared" si="4"/>
        <v>0.34800000000000003</v>
      </c>
    </row>
    <row r="194" spans="1:6" s="13" customFormat="1" x14ac:dyDescent="0.25">
      <c r="A194" s="42"/>
      <c r="B194" s="24" t="s">
        <v>138</v>
      </c>
      <c r="C194" s="21">
        <v>0.2</v>
      </c>
      <c r="D194" s="21">
        <v>0.3</v>
      </c>
      <c r="E194" s="21">
        <f>3.5+4.11+4.2</f>
        <v>11.81</v>
      </c>
      <c r="F194" s="36">
        <f t="shared" si="4"/>
        <v>0.70860000000000001</v>
      </c>
    </row>
    <row r="195" spans="1:6" s="13" customFormat="1" x14ac:dyDescent="0.25">
      <c r="A195" s="42"/>
      <c r="B195" s="24" t="s">
        <v>139</v>
      </c>
      <c r="C195" s="21">
        <v>0.2</v>
      </c>
      <c r="D195" s="21">
        <v>0.3</v>
      </c>
      <c r="E195" s="21">
        <v>1.21</v>
      </c>
      <c r="F195" s="36">
        <f t="shared" si="4"/>
        <v>7.2599999999999998E-2</v>
      </c>
    </row>
    <row r="196" spans="1:6" s="13" customFormat="1" x14ac:dyDescent="0.25">
      <c r="A196" s="42"/>
      <c r="B196" s="24" t="s">
        <v>140</v>
      </c>
      <c r="C196" s="21">
        <v>0.2</v>
      </c>
      <c r="D196" s="21">
        <v>0.3</v>
      </c>
      <c r="E196" s="21">
        <v>1.98</v>
      </c>
      <c r="F196" s="36">
        <f t="shared" si="4"/>
        <v>0.11879999999999999</v>
      </c>
    </row>
    <row r="197" spans="1:6" s="13" customFormat="1" x14ac:dyDescent="0.25">
      <c r="A197" s="42"/>
      <c r="B197" s="24" t="s">
        <v>141</v>
      </c>
      <c r="C197" s="21">
        <v>0.2</v>
      </c>
      <c r="D197" s="21">
        <v>0.3</v>
      </c>
      <c r="E197" s="21">
        <v>4.2</v>
      </c>
      <c r="F197" s="36">
        <f t="shared" si="4"/>
        <v>0.252</v>
      </c>
    </row>
    <row r="198" spans="1:6" s="13" customFormat="1" x14ac:dyDescent="0.25">
      <c r="A198" s="42"/>
      <c r="B198" s="24" t="s">
        <v>142</v>
      </c>
      <c r="C198" s="21">
        <v>0.2</v>
      </c>
      <c r="D198" s="21">
        <v>0.3</v>
      </c>
      <c r="E198" s="21">
        <v>3.95</v>
      </c>
      <c r="F198" s="36">
        <f t="shared" si="4"/>
        <v>0.23699999999999999</v>
      </c>
    </row>
    <row r="199" spans="1:6" s="13" customFormat="1" x14ac:dyDescent="0.25">
      <c r="A199" s="42"/>
      <c r="B199" s="37"/>
      <c r="C199" s="29"/>
      <c r="D199" s="29"/>
      <c r="E199" s="26" t="s">
        <v>4</v>
      </c>
      <c r="F199" s="27">
        <f>+SUM(F189:F198)</f>
        <v>2.7606000000000002</v>
      </c>
    </row>
    <row r="200" spans="1:6" s="13" customFormat="1" x14ac:dyDescent="0.25">
      <c r="A200" s="42"/>
      <c r="C200" s="2"/>
      <c r="D200" s="2"/>
      <c r="E200" s="2"/>
    </row>
    <row r="201" spans="1:6" s="13" customFormat="1" x14ac:dyDescent="0.25">
      <c r="A201" s="42">
        <v>4</v>
      </c>
      <c r="B201" s="14" t="s">
        <v>207</v>
      </c>
      <c r="C201" s="2"/>
      <c r="D201" s="2"/>
      <c r="E201" s="2"/>
    </row>
    <row r="202" spans="1:6" s="13" customFormat="1" x14ac:dyDescent="0.25">
      <c r="A202" s="42" t="s">
        <v>208</v>
      </c>
      <c r="B202" s="14" t="s">
        <v>209</v>
      </c>
      <c r="C202" s="2"/>
      <c r="D202" s="2"/>
      <c r="E202" s="2"/>
    </row>
    <row r="203" spans="1:6" s="13" customFormat="1" x14ac:dyDescent="0.25">
      <c r="A203" s="42" t="s">
        <v>213</v>
      </c>
      <c r="B203" s="43" t="s">
        <v>211</v>
      </c>
      <c r="C203" s="34"/>
      <c r="D203" s="34"/>
      <c r="E203" s="38"/>
    </row>
    <row r="204" spans="1:6" s="13" customFormat="1" x14ac:dyDescent="0.25">
      <c r="A204" s="42"/>
      <c r="B204" s="24" t="s">
        <v>210</v>
      </c>
      <c r="C204" s="21"/>
      <c r="D204" s="21"/>
      <c r="E204" s="22">
        <v>33.450000000000003</v>
      </c>
    </row>
    <row r="205" spans="1:6" s="13" customFormat="1" x14ac:dyDescent="0.25">
      <c r="A205" s="42"/>
      <c r="B205" s="24" t="s">
        <v>212</v>
      </c>
      <c r="C205" s="21"/>
      <c r="D205" s="21"/>
      <c r="E205" s="22">
        <v>60.33</v>
      </c>
    </row>
    <row r="206" spans="1:6" s="13" customFormat="1" x14ac:dyDescent="0.25">
      <c r="A206" s="42"/>
      <c r="B206" s="37"/>
      <c r="C206" s="29"/>
      <c r="D206" s="26" t="s">
        <v>4</v>
      </c>
      <c r="E206" s="27">
        <f>SUM(E204:E205)</f>
        <v>93.78</v>
      </c>
    </row>
    <row r="207" spans="1:6" s="13" customFormat="1" x14ac:dyDescent="0.25">
      <c r="A207" s="42"/>
      <c r="C207" s="2"/>
      <c r="D207" s="2"/>
      <c r="E207" s="2"/>
    </row>
    <row r="208" spans="1:6" s="13" customFormat="1" x14ac:dyDescent="0.25">
      <c r="A208" s="42" t="s">
        <v>214</v>
      </c>
      <c r="B208" s="43" t="s">
        <v>177</v>
      </c>
      <c r="C208" s="34"/>
      <c r="D208" s="34"/>
      <c r="E208" s="38"/>
    </row>
    <row r="209" spans="1:5" s="13" customFormat="1" x14ac:dyDescent="0.25">
      <c r="A209" s="42"/>
      <c r="B209" s="24" t="s">
        <v>210</v>
      </c>
      <c r="C209" s="21"/>
      <c r="D209" s="21"/>
      <c r="E209" s="22">
        <v>109.7</v>
      </c>
    </row>
    <row r="210" spans="1:5" s="13" customFormat="1" x14ac:dyDescent="0.25">
      <c r="A210" s="42"/>
      <c r="B210" s="24" t="s">
        <v>212</v>
      </c>
      <c r="C210" s="21"/>
      <c r="D210" s="21"/>
      <c r="E210" s="22">
        <v>126.7</v>
      </c>
    </row>
    <row r="211" spans="1:5" s="13" customFormat="1" x14ac:dyDescent="0.25">
      <c r="A211" s="42"/>
      <c r="B211" s="37"/>
      <c r="C211" s="29"/>
      <c r="D211" s="26" t="s">
        <v>4</v>
      </c>
      <c r="E211" s="27">
        <f>SUM(E209:E210)</f>
        <v>236.4</v>
      </c>
    </row>
    <row r="212" spans="1:5" s="13" customFormat="1" x14ac:dyDescent="0.25">
      <c r="A212" s="42"/>
      <c r="C212" s="2"/>
      <c r="D212" s="2"/>
      <c r="E212" s="2"/>
    </row>
    <row r="213" spans="1:5" s="13" customFormat="1" x14ac:dyDescent="0.25">
      <c r="A213" s="42" t="s">
        <v>215</v>
      </c>
      <c r="B213" s="43" t="s">
        <v>179</v>
      </c>
      <c r="C213" s="34"/>
      <c r="D213" s="34"/>
      <c r="E213" s="38"/>
    </row>
    <row r="214" spans="1:5" s="13" customFormat="1" x14ac:dyDescent="0.25">
      <c r="A214" s="42"/>
      <c r="B214" s="24" t="s">
        <v>210</v>
      </c>
      <c r="C214" s="21"/>
      <c r="D214" s="21"/>
      <c r="E214" s="22">
        <v>48.2</v>
      </c>
    </row>
    <row r="215" spans="1:5" s="13" customFormat="1" x14ac:dyDescent="0.25">
      <c r="A215" s="42"/>
      <c r="B215" s="24" t="s">
        <v>212</v>
      </c>
      <c r="C215" s="21"/>
      <c r="D215" s="21"/>
      <c r="E215" s="22">
        <v>32.4</v>
      </c>
    </row>
    <row r="216" spans="1:5" s="13" customFormat="1" x14ac:dyDescent="0.25">
      <c r="A216" s="42"/>
      <c r="B216" s="37"/>
      <c r="C216" s="29"/>
      <c r="D216" s="26" t="s">
        <v>4</v>
      </c>
      <c r="E216" s="27">
        <f>SUM(E214:E215)</f>
        <v>80.599999999999994</v>
      </c>
    </row>
    <row r="217" spans="1:5" s="13" customFormat="1" x14ac:dyDescent="0.25">
      <c r="A217" s="42"/>
      <c r="C217" s="2"/>
      <c r="D217" s="3"/>
      <c r="E217" s="3"/>
    </row>
    <row r="218" spans="1:5" s="13" customFormat="1" x14ac:dyDescent="0.25">
      <c r="A218" s="42" t="s">
        <v>216</v>
      </c>
      <c r="B218" s="43" t="s">
        <v>183</v>
      </c>
      <c r="C218" s="34"/>
      <c r="D218" s="34"/>
      <c r="E218" s="38"/>
    </row>
    <row r="219" spans="1:5" s="13" customFormat="1" x14ac:dyDescent="0.25">
      <c r="A219" s="42"/>
      <c r="B219" s="24" t="s">
        <v>210</v>
      </c>
      <c r="C219" s="21"/>
      <c r="D219" s="21"/>
      <c r="E219" s="22">
        <v>1.6</v>
      </c>
    </row>
    <row r="220" spans="1:5" s="13" customFormat="1" x14ac:dyDescent="0.25">
      <c r="A220" s="42"/>
      <c r="B220" s="24" t="s">
        <v>212</v>
      </c>
      <c r="C220" s="21"/>
      <c r="D220" s="21"/>
      <c r="E220" s="22">
        <v>3.7</v>
      </c>
    </row>
    <row r="221" spans="1:5" s="13" customFormat="1" x14ac:dyDescent="0.25">
      <c r="A221" s="42"/>
      <c r="B221" s="37"/>
      <c r="C221" s="29"/>
      <c r="D221" s="26" t="s">
        <v>4</v>
      </c>
      <c r="E221" s="27">
        <f>SUM(E219:E220)</f>
        <v>5.3000000000000007</v>
      </c>
    </row>
    <row r="222" spans="1:5" s="13" customFormat="1" x14ac:dyDescent="0.25">
      <c r="A222" s="42"/>
      <c r="C222" s="2"/>
      <c r="D222" s="3"/>
      <c r="E222" s="3"/>
    </row>
    <row r="223" spans="1:5" s="13" customFormat="1" x14ac:dyDescent="0.25">
      <c r="A223" s="42" t="s">
        <v>217</v>
      </c>
      <c r="B223" s="43" t="s">
        <v>218</v>
      </c>
      <c r="C223" s="34" t="s">
        <v>448</v>
      </c>
      <c r="D223" s="45"/>
      <c r="E223" s="38" t="s">
        <v>153</v>
      </c>
    </row>
    <row r="224" spans="1:5" s="13" customFormat="1" x14ac:dyDescent="0.25">
      <c r="A224" s="42"/>
      <c r="B224" s="44" t="s">
        <v>220</v>
      </c>
      <c r="C224" s="21"/>
      <c r="D224" s="32"/>
      <c r="E224" s="49"/>
    </row>
    <row r="225" spans="1:5" s="13" customFormat="1" x14ac:dyDescent="0.25">
      <c r="A225" s="42"/>
      <c r="B225" s="24" t="s">
        <v>219</v>
      </c>
      <c r="C225" s="21">
        <f>0.15*0.2</f>
        <v>0.03</v>
      </c>
      <c r="D225" s="21">
        <v>3.55</v>
      </c>
      <c r="E225" s="22">
        <f>+C225*D225</f>
        <v>0.1065</v>
      </c>
    </row>
    <row r="226" spans="1:5" s="13" customFormat="1" x14ac:dyDescent="0.25">
      <c r="A226" s="42"/>
      <c r="B226" s="24" t="s">
        <v>221</v>
      </c>
      <c r="C226" s="21">
        <f t="shared" ref="C226:C237" si="5">0.15*0.2</f>
        <v>0.03</v>
      </c>
      <c r="D226" s="21">
        <v>4.2</v>
      </c>
      <c r="E226" s="22">
        <f t="shared" ref="E226:E237" si="6">+C226*D226</f>
        <v>0.126</v>
      </c>
    </row>
    <row r="227" spans="1:5" s="13" customFormat="1" x14ac:dyDescent="0.25">
      <c r="A227" s="42"/>
      <c r="B227" s="24" t="s">
        <v>222</v>
      </c>
      <c r="C227" s="21">
        <f t="shared" si="5"/>
        <v>0.03</v>
      </c>
      <c r="D227" s="21">
        <v>4.2</v>
      </c>
      <c r="E227" s="22">
        <f t="shared" si="6"/>
        <v>0.126</v>
      </c>
    </row>
    <row r="228" spans="1:5" s="13" customFormat="1" x14ac:dyDescent="0.25">
      <c r="A228" s="42"/>
      <c r="B228" s="24" t="s">
        <v>223</v>
      </c>
      <c r="C228" s="21">
        <f t="shared" si="5"/>
        <v>0.03</v>
      </c>
      <c r="D228" s="21">
        <v>2.2000000000000002</v>
      </c>
      <c r="E228" s="22">
        <f t="shared" si="6"/>
        <v>6.6000000000000003E-2</v>
      </c>
    </row>
    <row r="229" spans="1:5" s="13" customFormat="1" x14ac:dyDescent="0.25">
      <c r="A229" s="42"/>
      <c r="B229" s="24" t="s">
        <v>224</v>
      </c>
      <c r="C229" s="21">
        <f t="shared" si="5"/>
        <v>0.03</v>
      </c>
      <c r="D229" s="21">
        <v>4.1100000000000003</v>
      </c>
      <c r="E229" s="22">
        <f t="shared" si="6"/>
        <v>0.12330000000000001</v>
      </c>
    </row>
    <row r="230" spans="1:5" s="13" customFormat="1" x14ac:dyDescent="0.25">
      <c r="A230" s="42"/>
      <c r="B230" s="24" t="s">
        <v>225</v>
      </c>
      <c r="C230" s="21">
        <f t="shared" si="5"/>
        <v>0.03</v>
      </c>
      <c r="D230" s="21">
        <v>1.77</v>
      </c>
      <c r="E230" s="22">
        <f t="shared" si="6"/>
        <v>5.3100000000000001E-2</v>
      </c>
    </row>
    <row r="231" spans="1:5" s="13" customFormat="1" x14ac:dyDescent="0.25">
      <c r="A231" s="42"/>
      <c r="B231" s="24" t="s">
        <v>226</v>
      </c>
      <c r="C231" s="21">
        <f t="shared" si="5"/>
        <v>0.03</v>
      </c>
      <c r="D231" s="21">
        <v>3.95</v>
      </c>
      <c r="E231" s="22">
        <f t="shared" si="6"/>
        <v>0.11849999999999999</v>
      </c>
    </row>
    <row r="232" spans="1:5" s="13" customFormat="1" x14ac:dyDescent="0.25">
      <c r="A232" s="42"/>
      <c r="B232" s="44" t="s">
        <v>227</v>
      </c>
      <c r="C232" s="21"/>
      <c r="D232" s="32"/>
      <c r="E232" s="22"/>
    </row>
    <row r="233" spans="1:5" s="13" customFormat="1" x14ac:dyDescent="0.25">
      <c r="A233" s="42"/>
      <c r="B233" s="24" t="s">
        <v>219</v>
      </c>
      <c r="C233" s="21">
        <f t="shared" si="5"/>
        <v>0.03</v>
      </c>
      <c r="D233" s="21">
        <v>3.55</v>
      </c>
      <c r="E233" s="22">
        <f t="shared" si="6"/>
        <v>0.1065</v>
      </c>
    </row>
    <row r="234" spans="1:5" s="13" customFormat="1" x14ac:dyDescent="0.25">
      <c r="A234" s="42"/>
      <c r="B234" s="24" t="s">
        <v>221</v>
      </c>
      <c r="C234" s="21">
        <f t="shared" si="5"/>
        <v>0.03</v>
      </c>
      <c r="D234" s="21">
        <v>4.2</v>
      </c>
      <c r="E234" s="22">
        <f t="shared" si="6"/>
        <v>0.126</v>
      </c>
    </row>
    <row r="235" spans="1:5" s="13" customFormat="1" x14ac:dyDescent="0.25">
      <c r="A235" s="42"/>
      <c r="B235" s="24" t="s">
        <v>223</v>
      </c>
      <c r="C235" s="21">
        <f t="shared" si="5"/>
        <v>0.03</v>
      </c>
      <c r="D235" s="21">
        <v>2.2000000000000002</v>
      </c>
      <c r="E235" s="22">
        <f t="shared" si="6"/>
        <v>6.6000000000000003E-2</v>
      </c>
    </row>
    <row r="236" spans="1:5" s="13" customFormat="1" x14ac:dyDescent="0.25">
      <c r="A236" s="42"/>
      <c r="B236" s="24" t="s">
        <v>225</v>
      </c>
      <c r="C236" s="21">
        <f t="shared" si="5"/>
        <v>0.03</v>
      </c>
      <c r="D236" s="21">
        <v>1.77</v>
      </c>
      <c r="E236" s="22">
        <f t="shared" si="6"/>
        <v>5.3100000000000001E-2</v>
      </c>
    </row>
    <row r="237" spans="1:5" s="13" customFormat="1" x14ac:dyDescent="0.25">
      <c r="A237" s="42"/>
      <c r="B237" s="24" t="s">
        <v>226</v>
      </c>
      <c r="C237" s="21">
        <f t="shared" si="5"/>
        <v>0.03</v>
      </c>
      <c r="D237" s="21">
        <v>3.95</v>
      </c>
      <c r="E237" s="22">
        <f t="shared" si="6"/>
        <v>0.11849999999999999</v>
      </c>
    </row>
    <row r="238" spans="1:5" s="13" customFormat="1" x14ac:dyDescent="0.25">
      <c r="A238" s="42"/>
      <c r="B238" s="37"/>
      <c r="C238" s="29"/>
      <c r="D238" s="26" t="s">
        <v>4</v>
      </c>
      <c r="E238" s="27">
        <f>SUM(E225:E237)</f>
        <v>1.1895</v>
      </c>
    </row>
    <row r="239" spans="1:5" s="13" customFormat="1" x14ac:dyDescent="0.25">
      <c r="A239" s="42"/>
      <c r="C239" s="2"/>
      <c r="D239" s="3"/>
      <c r="E239" s="3"/>
    </row>
    <row r="240" spans="1:5" s="13" customFormat="1" x14ac:dyDescent="0.25">
      <c r="A240" s="42" t="s">
        <v>232</v>
      </c>
      <c r="B240" s="14" t="s">
        <v>116</v>
      </c>
      <c r="C240" s="2"/>
      <c r="D240" s="3"/>
      <c r="E240" s="3"/>
    </row>
    <row r="241" spans="1:5" x14ac:dyDescent="0.25">
      <c r="A241" s="4"/>
      <c r="B241" s="43"/>
      <c r="C241" s="18" t="s">
        <v>0</v>
      </c>
      <c r="D241" s="18" t="s">
        <v>3</v>
      </c>
      <c r="E241" s="19" t="s">
        <v>2</v>
      </c>
    </row>
    <row r="242" spans="1:5" s="13" customFormat="1" ht="25.5" x14ac:dyDescent="0.25">
      <c r="A242" s="42" t="s">
        <v>233</v>
      </c>
      <c r="B242" s="55" t="s">
        <v>229</v>
      </c>
      <c r="C242" s="56"/>
      <c r="D242" s="56"/>
      <c r="E242" s="57"/>
    </row>
    <row r="243" spans="1:5" x14ac:dyDescent="0.25">
      <c r="B243" s="24" t="s">
        <v>228</v>
      </c>
      <c r="C243" s="21">
        <v>4.57</v>
      </c>
      <c r="D243" s="21">
        <v>3.99</v>
      </c>
      <c r="E243" s="22">
        <f>+ROUND(C243*D243,2)</f>
        <v>18.23</v>
      </c>
    </row>
    <row r="244" spans="1:5" s="13" customFormat="1" ht="25.5" x14ac:dyDescent="0.25">
      <c r="A244" s="42" t="s">
        <v>234</v>
      </c>
      <c r="B244" s="55" t="s">
        <v>230</v>
      </c>
      <c r="C244" s="21"/>
      <c r="D244" s="21"/>
      <c r="E244" s="22"/>
    </row>
    <row r="245" spans="1:5" x14ac:dyDescent="0.25">
      <c r="B245" s="37" t="s">
        <v>231</v>
      </c>
      <c r="C245" s="29">
        <v>4.32</v>
      </c>
      <c r="D245" s="29">
        <v>6.49</v>
      </c>
      <c r="E245" s="58">
        <f>+ROUND(C245*D245,2)</f>
        <v>28.04</v>
      </c>
    </row>
    <row r="247" spans="1:5" s="13" customFormat="1" x14ac:dyDescent="0.25">
      <c r="A247" s="42">
        <v>5</v>
      </c>
      <c r="B247" s="14" t="s">
        <v>236</v>
      </c>
      <c r="C247" s="2"/>
      <c r="D247" s="2"/>
      <c r="E247" s="2"/>
    </row>
    <row r="248" spans="1:5" ht="25.5" x14ac:dyDescent="0.25">
      <c r="A248" s="42" t="s">
        <v>237</v>
      </c>
      <c r="B248" s="33" t="s">
        <v>235</v>
      </c>
      <c r="C248" s="18" t="s">
        <v>1</v>
      </c>
      <c r="D248" s="18" t="s">
        <v>3</v>
      </c>
      <c r="E248" s="19" t="s">
        <v>2</v>
      </c>
    </row>
    <row r="249" spans="1:5" x14ac:dyDescent="0.25">
      <c r="B249" s="24" t="s">
        <v>18</v>
      </c>
      <c r="C249" s="21">
        <v>3.9</v>
      </c>
      <c r="D249" s="21">
        <v>4</v>
      </c>
      <c r="E249" s="22">
        <f t="shared" ref="E249:E257" si="7">+ROUND(C249*D249,2)</f>
        <v>15.6</v>
      </c>
    </row>
    <row r="250" spans="1:5" x14ac:dyDescent="0.25">
      <c r="B250" s="24"/>
      <c r="C250" s="21">
        <v>3.9</v>
      </c>
      <c r="D250" s="21">
        <v>4.3499999999999996</v>
      </c>
      <c r="E250" s="22">
        <f t="shared" si="7"/>
        <v>16.97</v>
      </c>
    </row>
    <row r="251" spans="1:5" x14ac:dyDescent="0.25">
      <c r="B251" s="24"/>
      <c r="C251" s="21">
        <v>3.9</v>
      </c>
      <c r="D251" s="21">
        <v>2.35</v>
      </c>
      <c r="E251" s="22">
        <f t="shared" si="7"/>
        <v>9.17</v>
      </c>
    </row>
    <row r="252" spans="1:5" x14ac:dyDescent="0.25">
      <c r="B252" s="24"/>
      <c r="C252" s="21">
        <v>3.9</v>
      </c>
      <c r="D252" s="21">
        <v>4.55</v>
      </c>
      <c r="E252" s="22">
        <f t="shared" si="7"/>
        <v>17.75</v>
      </c>
    </row>
    <row r="253" spans="1:5" x14ac:dyDescent="0.25">
      <c r="B253" s="24"/>
      <c r="C253" s="21">
        <v>3.9</v>
      </c>
      <c r="D253" s="21">
        <v>6.35</v>
      </c>
      <c r="E253" s="22">
        <f t="shared" si="7"/>
        <v>24.77</v>
      </c>
    </row>
    <row r="254" spans="1:5" x14ac:dyDescent="0.25">
      <c r="B254" s="24"/>
      <c r="C254" s="21">
        <v>3.9</v>
      </c>
      <c r="D254" s="21">
        <v>8.6</v>
      </c>
      <c r="E254" s="22">
        <f t="shared" si="7"/>
        <v>33.54</v>
      </c>
    </row>
    <row r="255" spans="1:5" x14ac:dyDescent="0.25">
      <c r="B255" s="24" t="s">
        <v>19</v>
      </c>
      <c r="C255" s="21">
        <v>3.2</v>
      </c>
      <c r="D255" s="21">
        <v>3.7</v>
      </c>
      <c r="E255" s="22">
        <f t="shared" si="7"/>
        <v>11.84</v>
      </c>
    </row>
    <row r="256" spans="1:5" x14ac:dyDescent="0.25">
      <c r="B256" s="24"/>
      <c r="C256" s="21">
        <v>3.2</v>
      </c>
      <c r="D256" s="21">
        <v>2.15</v>
      </c>
      <c r="E256" s="22">
        <f t="shared" si="7"/>
        <v>6.88</v>
      </c>
    </row>
    <row r="257" spans="1:7" x14ac:dyDescent="0.25">
      <c r="B257" s="24"/>
      <c r="C257" s="21">
        <v>3.2</v>
      </c>
      <c r="D257" s="21">
        <v>1.2</v>
      </c>
      <c r="E257" s="22">
        <f t="shared" si="7"/>
        <v>3.84</v>
      </c>
    </row>
    <row r="258" spans="1:7" x14ac:dyDescent="0.25">
      <c r="B258" s="24"/>
      <c r="C258" s="21"/>
      <c r="D258" s="32" t="s">
        <v>4</v>
      </c>
      <c r="E258" s="41">
        <f>+SUM(E249:E257)</f>
        <v>140.36000000000001</v>
      </c>
      <c r="F258" s="14"/>
    </row>
    <row r="259" spans="1:7" x14ac:dyDescent="0.25">
      <c r="B259" s="39"/>
      <c r="C259" s="31"/>
      <c r="D259" s="31"/>
      <c r="E259" s="59"/>
    </row>
    <row r="260" spans="1:7" s="13" customFormat="1" x14ac:dyDescent="0.25">
      <c r="A260" s="42"/>
      <c r="B260" s="44" t="s">
        <v>79</v>
      </c>
      <c r="C260" s="56" t="s">
        <v>1</v>
      </c>
      <c r="D260" s="56" t="s">
        <v>0</v>
      </c>
      <c r="E260" s="56" t="s">
        <v>152</v>
      </c>
      <c r="F260" s="47" t="s">
        <v>2</v>
      </c>
    </row>
    <row r="261" spans="1:7" s="13" customFormat="1" x14ac:dyDescent="0.25">
      <c r="A261" s="42"/>
      <c r="B261" s="24" t="s">
        <v>72</v>
      </c>
      <c r="C261" s="21">
        <v>2.1</v>
      </c>
      <c r="D261" s="21">
        <v>0.9</v>
      </c>
      <c r="E261" s="21">
        <v>1</v>
      </c>
      <c r="F261" s="36">
        <f>C261*D261*E261</f>
        <v>1.8900000000000001</v>
      </c>
    </row>
    <row r="262" spans="1:7" s="13" customFormat="1" x14ac:dyDescent="0.25">
      <c r="A262" s="42"/>
      <c r="B262" s="24" t="s">
        <v>73</v>
      </c>
      <c r="C262" s="21">
        <v>2.1</v>
      </c>
      <c r="D262" s="21">
        <v>0.9</v>
      </c>
      <c r="E262" s="21">
        <v>1</v>
      </c>
      <c r="F262" s="36">
        <f>C262*D262*E262</f>
        <v>1.8900000000000001</v>
      </c>
    </row>
    <row r="263" spans="1:7" s="13" customFormat="1" x14ac:dyDescent="0.25">
      <c r="A263" s="42"/>
      <c r="B263" s="24" t="s">
        <v>76</v>
      </c>
      <c r="C263" s="21">
        <v>2.1</v>
      </c>
      <c r="D263" s="21">
        <v>2</v>
      </c>
      <c r="E263" s="21">
        <v>1</v>
      </c>
      <c r="F263" s="36">
        <f>C263*D263*E263</f>
        <v>4.2</v>
      </c>
    </row>
    <row r="264" spans="1:7" s="13" customFormat="1" x14ac:dyDescent="0.25">
      <c r="A264" s="42"/>
      <c r="B264" s="24"/>
      <c r="C264" s="21"/>
      <c r="D264" s="21"/>
      <c r="E264" s="21"/>
      <c r="F264" s="49"/>
    </row>
    <row r="265" spans="1:7" s="13" customFormat="1" x14ac:dyDescent="0.25">
      <c r="A265" s="42"/>
      <c r="B265" s="24" t="s">
        <v>74</v>
      </c>
      <c r="C265" s="21">
        <v>1</v>
      </c>
      <c r="D265" s="21">
        <v>2</v>
      </c>
      <c r="E265" s="21">
        <v>4</v>
      </c>
      <c r="F265" s="36">
        <f>C265*D265*E265</f>
        <v>8</v>
      </c>
    </row>
    <row r="266" spans="1:7" s="13" customFormat="1" x14ac:dyDescent="0.25">
      <c r="A266" s="42"/>
      <c r="B266" s="24" t="s">
        <v>75</v>
      </c>
      <c r="C266" s="21">
        <v>0.6</v>
      </c>
      <c r="D266" s="21">
        <v>1</v>
      </c>
      <c r="E266" s="21">
        <v>1</v>
      </c>
      <c r="F266" s="36">
        <f>C266*D266*E266</f>
        <v>0.6</v>
      </c>
    </row>
    <row r="267" spans="1:7" s="13" customFormat="1" x14ac:dyDescent="0.25">
      <c r="A267" s="42"/>
      <c r="B267" s="24"/>
      <c r="C267" s="21"/>
      <c r="D267" s="21"/>
      <c r="E267" s="32" t="s">
        <v>4</v>
      </c>
      <c r="F267" s="48">
        <f>SUM(F261:F266)</f>
        <v>16.580000000000002</v>
      </c>
      <c r="G267" s="14"/>
    </row>
    <row r="268" spans="1:7" s="13" customFormat="1" x14ac:dyDescent="0.25">
      <c r="A268" s="42"/>
      <c r="B268" s="37"/>
      <c r="C268" s="29"/>
      <c r="D268" s="29"/>
      <c r="E268" s="26" t="s">
        <v>80</v>
      </c>
      <c r="F268" s="50">
        <f>+E258-F267</f>
        <v>123.78000000000002</v>
      </c>
      <c r="G268" s="14"/>
    </row>
    <row r="270" spans="1:7" s="13" customFormat="1" x14ac:dyDescent="0.25">
      <c r="A270" s="42">
        <v>6</v>
      </c>
      <c r="B270" s="14" t="s">
        <v>238</v>
      </c>
      <c r="C270" s="2"/>
      <c r="D270" s="2"/>
      <c r="E270" s="2"/>
    </row>
    <row r="271" spans="1:7" s="13" customFormat="1" x14ac:dyDescent="0.25">
      <c r="A271" s="42" t="s">
        <v>247</v>
      </c>
      <c r="B271" s="43" t="s">
        <v>419</v>
      </c>
      <c r="C271" s="34"/>
      <c r="D271" s="34"/>
      <c r="E271" s="38"/>
    </row>
    <row r="272" spans="1:7" s="13" customFormat="1" x14ac:dyDescent="0.25">
      <c r="A272" s="42"/>
      <c r="B272" s="24" t="s">
        <v>421</v>
      </c>
      <c r="C272" s="21"/>
      <c r="D272" s="21"/>
      <c r="E272" s="22">
        <v>844</v>
      </c>
    </row>
    <row r="273" spans="1:5" s="13" customFormat="1" x14ac:dyDescent="0.25">
      <c r="A273" s="42"/>
      <c r="B273" s="24" t="s">
        <v>420</v>
      </c>
      <c r="C273" s="21"/>
      <c r="D273" s="61"/>
      <c r="E273" s="22">
        <v>293</v>
      </c>
    </row>
    <row r="274" spans="1:5" s="13" customFormat="1" x14ac:dyDescent="0.25">
      <c r="A274" s="42"/>
      <c r="B274" s="37"/>
      <c r="C274" s="29"/>
      <c r="D274" s="26" t="s">
        <v>4</v>
      </c>
      <c r="E274" s="27">
        <f>+SUM(E272:E273)</f>
        <v>1137</v>
      </c>
    </row>
    <row r="275" spans="1:5" s="13" customFormat="1" x14ac:dyDescent="0.25">
      <c r="A275" s="42"/>
      <c r="C275" s="2"/>
      <c r="D275" s="2"/>
      <c r="E275" s="2"/>
    </row>
    <row r="276" spans="1:5" s="13" customFormat="1" x14ac:dyDescent="0.25">
      <c r="A276" s="42" t="s">
        <v>243</v>
      </c>
      <c r="B276" s="33" t="s">
        <v>239</v>
      </c>
      <c r="C276" s="18" t="s">
        <v>3</v>
      </c>
      <c r="D276" s="18" t="s">
        <v>0</v>
      </c>
      <c r="E276" s="19" t="s">
        <v>2</v>
      </c>
    </row>
    <row r="277" spans="1:5" s="13" customFormat="1" x14ac:dyDescent="0.25">
      <c r="B277" s="24" t="s">
        <v>240</v>
      </c>
      <c r="C277" s="21">
        <v>9.9</v>
      </c>
      <c r="D277" s="21">
        <v>2.61</v>
      </c>
      <c r="E277" s="22">
        <f>+C277*D277</f>
        <v>25.838999999999999</v>
      </c>
    </row>
    <row r="278" spans="1:5" s="13" customFormat="1" x14ac:dyDescent="0.25">
      <c r="B278" s="24"/>
      <c r="C278" s="21">
        <v>4.5</v>
      </c>
      <c r="D278" s="21">
        <v>2.61</v>
      </c>
      <c r="E278" s="22">
        <f t="shared" ref="E278:E284" si="8">+C278*D278</f>
        <v>11.744999999999999</v>
      </c>
    </row>
    <row r="279" spans="1:5" s="13" customFormat="1" x14ac:dyDescent="0.25">
      <c r="B279" s="24"/>
      <c r="C279" s="21">
        <v>7.5</v>
      </c>
      <c r="D279" s="21">
        <v>2.85</v>
      </c>
      <c r="E279" s="22">
        <f t="shared" si="8"/>
        <v>21.375</v>
      </c>
    </row>
    <row r="280" spans="1:5" s="13" customFormat="1" x14ac:dyDescent="0.25">
      <c r="B280" s="24"/>
      <c r="C280" s="21">
        <v>2.5</v>
      </c>
      <c r="D280" s="21">
        <v>2.85</v>
      </c>
      <c r="E280" s="22">
        <f t="shared" si="8"/>
        <v>7.125</v>
      </c>
    </row>
    <row r="281" spans="1:5" s="13" customFormat="1" x14ac:dyDescent="0.25">
      <c r="B281" s="24" t="s">
        <v>241</v>
      </c>
      <c r="C281" s="21">
        <v>11.25</v>
      </c>
      <c r="D281" s="21">
        <v>2.77</v>
      </c>
      <c r="E281" s="22">
        <f t="shared" si="8"/>
        <v>31.162500000000001</v>
      </c>
    </row>
    <row r="282" spans="1:5" s="13" customFormat="1" x14ac:dyDescent="0.25">
      <c r="B282" s="24"/>
      <c r="C282" s="21">
        <v>3.35</v>
      </c>
      <c r="D282" s="21">
        <v>1.9</v>
      </c>
      <c r="E282" s="22">
        <f t="shared" si="8"/>
        <v>6.3650000000000002</v>
      </c>
    </row>
    <row r="283" spans="1:5" s="13" customFormat="1" x14ac:dyDescent="0.25">
      <c r="B283" s="24"/>
      <c r="C283" s="21">
        <v>1.2</v>
      </c>
      <c r="D283" s="21">
        <v>1.9</v>
      </c>
      <c r="E283" s="22">
        <f t="shared" si="8"/>
        <v>2.2799999999999998</v>
      </c>
    </row>
    <row r="284" spans="1:5" s="13" customFormat="1" x14ac:dyDescent="0.25">
      <c r="B284" s="24"/>
      <c r="C284" s="21">
        <v>3.5</v>
      </c>
      <c r="D284" s="21">
        <v>0.68</v>
      </c>
      <c r="E284" s="22">
        <f t="shared" si="8"/>
        <v>2.3800000000000003</v>
      </c>
    </row>
    <row r="285" spans="1:5" s="13" customFormat="1" x14ac:dyDescent="0.25">
      <c r="B285" s="37"/>
      <c r="C285" s="29"/>
      <c r="D285" s="26" t="s">
        <v>4</v>
      </c>
      <c r="E285" s="27">
        <f>+SUM(E277:E284)</f>
        <v>108.27149999999999</v>
      </c>
    </row>
    <row r="286" spans="1:5" s="13" customFormat="1" x14ac:dyDescent="0.25">
      <c r="A286" s="42"/>
      <c r="C286" s="2"/>
      <c r="D286" s="2"/>
      <c r="E286" s="2"/>
    </row>
    <row r="287" spans="1:5" s="13" customFormat="1" x14ac:dyDescent="0.25">
      <c r="A287" s="42" t="s">
        <v>244</v>
      </c>
      <c r="B287" s="33" t="s">
        <v>242</v>
      </c>
      <c r="C287" s="60"/>
      <c r="D287" s="18"/>
      <c r="E287" s="19" t="s">
        <v>3</v>
      </c>
    </row>
    <row r="288" spans="1:5" s="13" customFormat="1" x14ac:dyDescent="0.25">
      <c r="B288" s="20"/>
      <c r="C288" s="61"/>
      <c r="D288" s="56"/>
      <c r="E288" s="57">
        <v>7</v>
      </c>
    </row>
    <row r="289" spans="1:6" s="13" customFormat="1" x14ac:dyDescent="0.25">
      <c r="B289" s="20"/>
      <c r="C289" s="61"/>
      <c r="D289" s="56"/>
      <c r="E289" s="57">
        <v>5.0999999999999996</v>
      </c>
    </row>
    <row r="290" spans="1:6" s="13" customFormat="1" x14ac:dyDescent="0.25">
      <c r="B290" s="20"/>
      <c r="C290" s="61"/>
      <c r="D290" s="56"/>
      <c r="E290" s="57">
        <v>3.68</v>
      </c>
    </row>
    <row r="291" spans="1:6" s="13" customFormat="1" x14ac:dyDescent="0.25">
      <c r="B291" s="20"/>
      <c r="C291" s="61"/>
      <c r="D291" s="56"/>
      <c r="E291" s="57">
        <v>0.4</v>
      </c>
    </row>
    <row r="292" spans="1:6" s="13" customFormat="1" x14ac:dyDescent="0.25">
      <c r="B292" s="24"/>
      <c r="C292" s="21"/>
      <c r="D292" s="21"/>
      <c r="E292" s="22">
        <v>3.39</v>
      </c>
    </row>
    <row r="293" spans="1:6" s="13" customFormat="1" x14ac:dyDescent="0.25">
      <c r="B293" s="37"/>
      <c r="C293" s="29"/>
      <c r="D293" s="26" t="s">
        <v>4</v>
      </c>
      <c r="E293" s="27">
        <f>+SUM(E288:E292)</f>
        <v>19.57</v>
      </c>
    </row>
    <row r="294" spans="1:6" s="13" customFormat="1" x14ac:dyDescent="0.25">
      <c r="A294" s="42"/>
      <c r="C294" s="2"/>
      <c r="D294" s="2"/>
      <c r="E294" s="2"/>
    </row>
    <row r="295" spans="1:6" s="13" customFormat="1" x14ac:dyDescent="0.25">
      <c r="A295" s="42" t="s">
        <v>245</v>
      </c>
      <c r="B295" s="43" t="s">
        <v>246</v>
      </c>
      <c r="C295" s="34"/>
      <c r="D295" s="34"/>
      <c r="E295" s="38"/>
    </row>
    <row r="296" spans="1:6" s="13" customFormat="1" x14ac:dyDescent="0.25">
      <c r="A296" s="42"/>
      <c r="B296" s="24" t="s">
        <v>347</v>
      </c>
      <c r="C296" s="21"/>
      <c r="D296" s="21"/>
      <c r="E296" s="22">
        <f>E27</f>
        <v>78.17</v>
      </c>
    </row>
    <row r="297" spans="1:6" s="13" customFormat="1" x14ac:dyDescent="0.25">
      <c r="A297" s="42"/>
      <c r="B297" s="24" t="s">
        <v>348</v>
      </c>
      <c r="C297" s="21"/>
      <c r="D297" s="21"/>
      <c r="E297" s="91">
        <f>9.6+1.2</f>
        <v>10.799999999999999</v>
      </c>
    </row>
    <row r="298" spans="1:6" s="13" customFormat="1" x14ac:dyDescent="0.25">
      <c r="A298" s="42"/>
      <c r="B298" s="37"/>
      <c r="C298" s="29"/>
      <c r="D298" s="26" t="s">
        <v>4</v>
      </c>
      <c r="E298" s="92">
        <f>SUM(E296:E297)</f>
        <v>88.97</v>
      </c>
    </row>
    <row r="299" spans="1:6" s="13" customFormat="1" x14ac:dyDescent="0.25">
      <c r="A299" s="42"/>
      <c r="C299" s="2"/>
      <c r="D299" s="2"/>
      <c r="E299" s="2"/>
    </row>
    <row r="300" spans="1:6" s="13" customFormat="1" x14ac:dyDescent="0.25">
      <c r="A300" s="42" t="s">
        <v>249</v>
      </c>
      <c r="B300" s="33" t="s">
        <v>248</v>
      </c>
      <c r="C300" s="34"/>
      <c r="D300" s="34"/>
      <c r="E300" s="38"/>
    </row>
    <row r="301" spans="1:6" s="13" customFormat="1" x14ac:dyDescent="0.25">
      <c r="A301" s="42"/>
      <c r="B301" s="37" t="s">
        <v>250</v>
      </c>
      <c r="C301" s="29"/>
      <c r="D301" s="26" t="s">
        <v>4</v>
      </c>
      <c r="E301" s="27">
        <f>E84</f>
        <v>71.432000000000002</v>
      </c>
    </row>
    <row r="302" spans="1:6" s="13" customFormat="1" x14ac:dyDescent="0.25">
      <c r="A302" s="42"/>
      <c r="C302" s="2"/>
      <c r="D302" s="2"/>
      <c r="E302" s="2"/>
    </row>
    <row r="303" spans="1:6" s="13" customFormat="1" x14ac:dyDescent="0.25">
      <c r="A303" s="42">
        <v>7</v>
      </c>
      <c r="B303" s="14" t="s">
        <v>162</v>
      </c>
      <c r="C303" s="2"/>
      <c r="D303" s="2"/>
      <c r="E303" s="2"/>
    </row>
    <row r="304" spans="1:6" s="13" customFormat="1" x14ac:dyDescent="0.25">
      <c r="A304" s="42" t="s">
        <v>251</v>
      </c>
      <c r="B304" s="43" t="s">
        <v>117</v>
      </c>
      <c r="C304" s="18" t="s">
        <v>1</v>
      </c>
      <c r="D304" s="18" t="s">
        <v>0</v>
      </c>
      <c r="E304" s="18" t="s">
        <v>152</v>
      </c>
      <c r="F304" s="47" t="s">
        <v>2</v>
      </c>
    </row>
    <row r="305" spans="1:7" s="13" customFormat="1" x14ac:dyDescent="0.25">
      <c r="A305" s="42"/>
      <c r="B305" s="24" t="s">
        <v>72</v>
      </c>
      <c r="C305" s="21">
        <v>2.1</v>
      </c>
      <c r="D305" s="21">
        <v>0.9</v>
      </c>
      <c r="E305" s="21">
        <v>1</v>
      </c>
      <c r="F305" s="36">
        <f>C305*D305*E305</f>
        <v>1.8900000000000001</v>
      </c>
    </row>
    <row r="306" spans="1:7" s="13" customFormat="1" x14ac:dyDescent="0.25">
      <c r="A306" s="42"/>
      <c r="B306" s="24" t="s">
        <v>73</v>
      </c>
      <c r="C306" s="21">
        <v>2.1</v>
      </c>
      <c r="D306" s="21">
        <v>0.9</v>
      </c>
      <c r="E306" s="21">
        <v>1</v>
      </c>
      <c r="F306" s="36">
        <f>C306*D306*E306</f>
        <v>1.8900000000000001</v>
      </c>
    </row>
    <row r="307" spans="1:7" s="13" customFormat="1" x14ac:dyDescent="0.25">
      <c r="A307" s="42"/>
      <c r="B307" s="24" t="s">
        <v>76</v>
      </c>
      <c r="C307" s="21">
        <v>2.1</v>
      </c>
      <c r="D307" s="21">
        <v>2</v>
      </c>
      <c r="E307" s="21">
        <v>2</v>
      </c>
      <c r="F307" s="36">
        <f>C307*D307*E307</f>
        <v>8.4</v>
      </c>
    </row>
    <row r="308" spans="1:7" s="13" customFormat="1" x14ac:dyDescent="0.25">
      <c r="A308" s="42"/>
      <c r="B308" s="24"/>
      <c r="C308" s="21"/>
      <c r="D308" s="21"/>
      <c r="E308" s="21"/>
      <c r="F308" s="49"/>
    </row>
    <row r="309" spans="1:7" s="13" customFormat="1" x14ac:dyDescent="0.25">
      <c r="A309" s="42"/>
      <c r="B309" s="24" t="s">
        <v>74</v>
      </c>
      <c r="C309" s="21">
        <v>1</v>
      </c>
      <c r="D309" s="21">
        <v>2</v>
      </c>
      <c r="E309" s="21">
        <v>4</v>
      </c>
      <c r="F309" s="36">
        <f>C309*D309*E309</f>
        <v>8</v>
      </c>
    </row>
    <row r="310" spans="1:7" s="13" customFormat="1" x14ac:dyDescent="0.25">
      <c r="A310" s="42"/>
      <c r="B310" s="37" t="s">
        <v>75</v>
      </c>
      <c r="C310" s="29">
        <v>0.6</v>
      </c>
      <c r="D310" s="29">
        <v>1</v>
      </c>
      <c r="E310" s="29">
        <v>1</v>
      </c>
      <c r="F310" s="62">
        <f>C310*D310*E310</f>
        <v>0.6</v>
      </c>
    </row>
    <row r="311" spans="1:7" s="13" customFormat="1" x14ac:dyDescent="0.25">
      <c r="A311" s="42"/>
      <c r="C311" s="2"/>
      <c r="D311" s="2"/>
      <c r="E311" s="3"/>
      <c r="F311" s="16"/>
      <c r="G311" s="14"/>
    </row>
    <row r="312" spans="1:7" s="13" customFormat="1" x14ac:dyDescent="0.25">
      <c r="A312" s="42" t="s">
        <v>252</v>
      </c>
      <c r="B312" s="14" t="s">
        <v>371</v>
      </c>
      <c r="C312" s="2"/>
      <c r="D312" s="2"/>
      <c r="E312" s="3"/>
      <c r="F312" s="16"/>
      <c r="G312" s="14"/>
    </row>
    <row r="313" spans="1:7" s="13" customFormat="1" x14ac:dyDescent="0.25">
      <c r="A313" s="42" t="s">
        <v>253</v>
      </c>
      <c r="B313" s="86" t="s">
        <v>373</v>
      </c>
      <c r="C313" s="2"/>
      <c r="D313" s="2"/>
      <c r="E313" s="3"/>
      <c r="F313" s="16"/>
      <c r="G313" s="14"/>
    </row>
    <row r="314" spans="1:7" s="13" customFormat="1" x14ac:dyDescent="0.25">
      <c r="A314" s="42" t="s">
        <v>374</v>
      </c>
      <c r="B314" s="43" t="s">
        <v>189</v>
      </c>
      <c r="C314" s="34" t="s">
        <v>2</v>
      </c>
      <c r="D314" s="34" t="s">
        <v>132</v>
      </c>
      <c r="E314" s="34" t="s">
        <v>152</v>
      </c>
      <c r="F314" s="85" t="s">
        <v>109</v>
      </c>
      <c r="G314" s="14"/>
    </row>
    <row r="315" spans="1:7" s="13" customFormat="1" x14ac:dyDescent="0.25">
      <c r="A315" s="42"/>
      <c r="B315" s="37" t="s">
        <v>372</v>
      </c>
      <c r="C315" s="29">
        <f>3.1416*(0.075*0.075)</f>
        <v>1.76715E-2</v>
      </c>
      <c r="D315" s="29">
        <f>C315*1.5</f>
        <v>2.650725E-2</v>
      </c>
      <c r="E315" s="29">
        <v>13</v>
      </c>
      <c r="F315" s="62">
        <f>D315*E315</f>
        <v>0.34459424999999999</v>
      </c>
      <c r="G315" s="14"/>
    </row>
    <row r="316" spans="1:7" s="13" customFormat="1" x14ac:dyDescent="0.25">
      <c r="A316" s="42"/>
      <c r="B316" s="14"/>
      <c r="C316" s="2"/>
      <c r="D316" s="2"/>
      <c r="E316" s="3"/>
      <c r="F316" s="16"/>
      <c r="G316" s="14"/>
    </row>
    <row r="317" spans="1:7" s="13" customFormat="1" x14ac:dyDescent="0.25">
      <c r="A317" s="42" t="s">
        <v>375</v>
      </c>
      <c r="B317" s="43" t="s">
        <v>177</v>
      </c>
      <c r="C317" s="34"/>
      <c r="D317" s="45"/>
      <c r="E317" s="46"/>
    </row>
    <row r="318" spans="1:7" s="13" customFormat="1" x14ac:dyDescent="0.25">
      <c r="A318" s="42"/>
      <c r="B318" s="37" t="s">
        <v>378</v>
      </c>
      <c r="C318" s="29"/>
      <c r="D318" s="26" t="s">
        <v>4</v>
      </c>
      <c r="E318" s="27">
        <v>28</v>
      </c>
    </row>
    <row r="319" spans="1:7" s="13" customFormat="1" x14ac:dyDescent="0.25">
      <c r="A319" s="42"/>
      <c r="B319" s="14"/>
      <c r="C319" s="2"/>
      <c r="D319" s="3"/>
      <c r="E319" s="3"/>
    </row>
    <row r="320" spans="1:7" s="13" customFormat="1" x14ac:dyDescent="0.25">
      <c r="A320" s="42" t="s">
        <v>376</v>
      </c>
      <c r="B320" s="43" t="s">
        <v>179</v>
      </c>
      <c r="C320" s="34"/>
      <c r="D320" s="45"/>
      <c r="E320" s="46"/>
    </row>
    <row r="321" spans="1:7" s="13" customFormat="1" x14ac:dyDescent="0.25">
      <c r="A321" s="42"/>
      <c r="B321" s="37" t="s">
        <v>378</v>
      </c>
      <c r="C321" s="29"/>
      <c r="D321" s="26" t="s">
        <v>4</v>
      </c>
      <c r="E321" s="27">
        <v>6</v>
      </c>
    </row>
    <row r="322" spans="1:7" s="13" customFormat="1" x14ac:dyDescent="0.25">
      <c r="A322" s="42"/>
      <c r="B322" s="14"/>
      <c r="C322" s="2"/>
      <c r="D322" s="3"/>
      <c r="E322" s="3"/>
    </row>
    <row r="323" spans="1:7" s="13" customFormat="1" x14ac:dyDescent="0.25">
      <c r="A323" s="42" t="s">
        <v>377</v>
      </c>
      <c r="B323" s="43" t="s">
        <v>183</v>
      </c>
      <c r="C323" s="34"/>
      <c r="D323" s="45"/>
      <c r="E323" s="46"/>
    </row>
    <row r="324" spans="1:7" s="13" customFormat="1" x14ac:dyDescent="0.25">
      <c r="A324" s="42"/>
      <c r="B324" s="37" t="s">
        <v>378</v>
      </c>
      <c r="C324" s="29"/>
      <c r="D324" s="26" t="s">
        <v>4</v>
      </c>
      <c r="E324" s="27">
        <v>0.4</v>
      </c>
    </row>
    <row r="325" spans="1:7" s="13" customFormat="1" x14ac:dyDescent="0.25">
      <c r="A325" s="42"/>
      <c r="B325" s="14"/>
      <c r="C325" s="2"/>
      <c r="D325" s="2"/>
      <c r="E325" s="3"/>
      <c r="F325" s="16"/>
      <c r="G325" s="14"/>
    </row>
    <row r="326" spans="1:7" s="13" customFormat="1" x14ac:dyDescent="0.25">
      <c r="A326" s="42" t="s">
        <v>254</v>
      </c>
      <c r="B326" s="14" t="s">
        <v>198</v>
      </c>
      <c r="C326" s="2"/>
      <c r="D326" s="2"/>
      <c r="E326" s="3"/>
      <c r="F326" s="16"/>
      <c r="G326" s="14"/>
    </row>
    <row r="327" spans="1:7" s="13" customFormat="1" x14ac:dyDescent="0.25">
      <c r="A327" s="42" t="s">
        <v>379</v>
      </c>
      <c r="B327" s="43" t="s">
        <v>189</v>
      </c>
      <c r="C327" s="18" t="s">
        <v>0</v>
      </c>
      <c r="D327" s="18" t="s">
        <v>1</v>
      </c>
      <c r="E327" s="18" t="s">
        <v>3</v>
      </c>
      <c r="F327" s="47" t="s">
        <v>132</v>
      </c>
      <c r="G327" s="14"/>
    </row>
    <row r="328" spans="1:7" s="13" customFormat="1" x14ac:dyDescent="0.25">
      <c r="A328" s="42"/>
      <c r="B328" s="24" t="s">
        <v>133</v>
      </c>
      <c r="C328" s="21">
        <v>0.35</v>
      </c>
      <c r="D328" s="21">
        <v>0.3</v>
      </c>
      <c r="E328" s="21">
        <v>4.12</v>
      </c>
      <c r="F328" s="36">
        <f>+(C328*D328)*E328</f>
        <v>0.43259999999999998</v>
      </c>
      <c r="G328" s="14"/>
    </row>
    <row r="329" spans="1:7" s="13" customFormat="1" x14ac:dyDescent="0.25">
      <c r="A329" s="42"/>
      <c r="B329" s="24" t="s">
        <v>134</v>
      </c>
      <c r="C329" s="21">
        <v>0.35</v>
      </c>
      <c r="D329" s="21">
        <v>0.3</v>
      </c>
      <c r="E329" s="21">
        <v>6.09</v>
      </c>
      <c r="F329" s="36">
        <f t="shared" ref="F329:F331" si="9">+(C329*D329)*E329</f>
        <v>0.63944999999999996</v>
      </c>
      <c r="G329" s="14"/>
    </row>
    <row r="330" spans="1:7" s="13" customFormat="1" x14ac:dyDescent="0.25">
      <c r="A330" s="42"/>
      <c r="B330" s="24" t="s">
        <v>135</v>
      </c>
      <c r="C330" s="21">
        <v>0.35</v>
      </c>
      <c r="D330" s="21">
        <v>0.3</v>
      </c>
      <c r="E330" s="21">
        <v>7.66</v>
      </c>
      <c r="F330" s="36">
        <f t="shared" si="9"/>
        <v>0.80430000000000001</v>
      </c>
      <c r="G330" s="14"/>
    </row>
    <row r="331" spans="1:7" s="13" customFormat="1" x14ac:dyDescent="0.25">
      <c r="A331" s="42"/>
      <c r="B331" s="24" t="s">
        <v>136</v>
      </c>
      <c r="C331" s="21">
        <v>0.35</v>
      </c>
      <c r="D331" s="21">
        <v>0.3</v>
      </c>
      <c r="E331" s="21">
        <v>7.85</v>
      </c>
      <c r="F331" s="36">
        <f t="shared" si="9"/>
        <v>0.82424999999999993</v>
      </c>
      <c r="G331" s="14"/>
    </row>
    <row r="332" spans="1:7" s="13" customFormat="1" x14ac:dyDescent="0.25">
      <c r="A332" s="42"/>
      <c r="B332" s="25"/>
      <c r="C332" s="29"/>
      <c r="D332" s="29"/>
      <c r="E332" s="26" t="s">
        <v>4</v>
      </c>
      <c r="F332" s="50">
        <f>SUM(F328:F331)</f>
        <v>2.7005999999999997</v>
      </c>
      <c r="G332" s="14"/>
    </row>
    <row r="333" spans="1:7" s="13" customFormat="1" ht="14.25" customHeight="1" x14ac:dyDescent="0.25">
      <c r="A333" s="42"/>
      <c r="B333" s="14"/>
      <c r="C333" s="2"/>
      <c r="D333" s="2"/>
      <c r="E333" s="3"/>
      <c r="F333" s="16"/>
      <c r="G333" s="14"/>
    </row>
    <row r="334" spans="1:7" s="13" customFormat="1" ht="14.25" customHeight="1" x14ac:dyDescent="0.25">
      <c r="A334" s="42" t="s">
        <v>380</v>
      </c>
      <c r="B334" s="43" t="s">
        <v>192</v>
      </c>
      <c r="C334" s="34"/>
      <c r="D334" s="45"/>
      <c r="E334" s="46"/>
      <c r="F334" s="16"/>
      <c r="G334" s="14"/>
    </row>
    <row r="335" spans="1:7" s="13" customFormat="1" ht="14.25" customHeight="1" x14ac:dyDescent="0.25">
      <c r="A335" s="42"/>
      <c r="B335" s="37" t="s">
        <v>378</v>
      </c>
      <c r="C335" s="29"/>
      <c r="D335" s="26" t="s">
        <v>4</v>
      </c>
      <c r="E335" s="27">
        <v>32.200000000000003</v>
      </c>
      <c r="F335" s="16"/>
      <c r="G335" s="14"/>
    </row>
    <row r="336" spans="1:7" s="13" customFormat="1" ht="14.25" customHeight="1" x14ac:dyDescent="0.25">
      <c r="A336" s="42"/>
      <c r="B336" s="14"/>
      <c r="C336" s="2"/>
      <c r="D336" s="2"/>
      <c r="E336" s="3"/>
      <c r="F336" s="16"/>
      <c r="G336" s="14"/>
    </row>
    <row r="337" spans="1:7" s="13" customFormat="1" x14ac:dyDescent="0.25">
      <c r="A337" s="42" t="s">
        <v>381</v>
      </c>
      <c r="B337" s="43" t="s">
        <v>177</v>
      </c>
      <c r="C337" s="34"/>
      <c r="D337" s="45"/>
      <c r="E337" s="46"/>
    </row>
    <row r="338" spans="1:7" s="13" customFormat="1" x14ac:dyDescent="0.25">
      <c r="A338" s="42"/>
      <c r="B338" s="37" t="s">
        <v>378</v>
      </c>
      <c r="C338" s="29"/>
      <c r="D338" s="26" t="s">
        <v>4</v>
      </c>
      <c r="E338" s="27">
        <v>46.7</v>
      </c>
    </row>
    <row r="339" spans="1:7" s="13" customFormat="1" x14ac:dyDescent="0.25">
      <c r="A339" s="42"/>
      <c r="B339" s="14"/>
      <c r="C339" s="2"/>
      <c r="D339" s="3"/>
      <c r="E339" s="3"/>
    </row>
    <row r="340" spans="1:7" s="13" customFormat="1" x14ac:dyDescent="0.25">
      <c r="A340" s="42" t="s">
        <v>382</v>
      </c>
      <c r="B340" s="43" t="s">
        <v>179</v>
      </c>
      <c r="C340" s="34"/>
      <c r="D340" s="45"/>
      <c r="E340" s="46"/>
    </row>
    <row r="341" spans="1:7" s="13" customFormat="1" x14ac:dyDescent="0.25">
      <c r="A341" s="42"/>
      <c r="B341" s="37" t="s">
        <v>378</v>
      </c>
      <c r="C341" s="29"/>
      <c r="D341" s="26" t="s">
        <v>4</v>
      </c>
      <c r="E341" s="27">
        <v>25.8</v>
      </c>
    </row>
    <row r="342" spans="1:7" s="13" customFormat="1" x14ac:dyDescent="0.25">
      <c r="A342" s="42"/>
      <c r="B342" s="14"/>
      <c r="C342" s="2"/>
      <c r="D342" s="3"/>
      <c r="E342" s="3"/>
    </row>
    <row r="343" spans="1:7" s="13" customFormat="1" x14ac:dyDescent="0.25">
      <c r="A343" s="42" t="s">
        <v>384</v>
      </c>
      <c r="B343" s="43" t="s">
        <v>183</v>
      </c>
      <c r="C343" s="34"/>
      <c r="D343" s="45"/>
      <c r="E343" s="46"/>
    </row>
    <row r="344" spans="1:7" s="13" customFormat="1" x14ac:dyDescent="0.25">
      <c r="A344" s="42"/>
      <c r="B344" s="37" t="s">
        <v>378</v>
      </c>
      <c r="C344" s="29"/>
      <c r="D344" s="26" t="s">
        <v>4</v>
      </c>
      <c r="E344" s="27">
        <v>3</v>
      </c>
    </row>
    <row r="345" spans="1:7" s="13" customFormat="1" x14ac:dyDescent="0.25">
      <c r="A345" s="42"/>
      <c r="B345" s="14"/>
      <c r="C345" s="2"/>
      <c r="D345" s="2"/>
      <c r="E345" s="3"/>
      <c r="F345" s="16"/>
      <c r="G345" s="14"/>
    </row>
    <row r="346" spans="1:7" s="13" customFormat="1" x14ac:dyDescent="0.25">
      <c r="A346" s="42" t="s">
        <v>385</v>
      </c>
      <c r="B346" s="43" t="s">
        <v>383</v>
      </c>
      <c r="C346" s="18" t="s">
        <v>0</v>
      </c>
      <c r="D346" s="18" t="s">
        <v>1</v>
      </c>
      <c r="E346" s="18" t="s">
        <v>3</v>
      </c>
      <c r="F346" s="47" t="s">
        <v>2</v>
      </c>
      <c r="G346" s="14"/>
    </row>
    <row r="347" spans="1:7" s="13" customFormat="1" x14ac:dyDescent="0.25">
      <c r="A347" s="42"/>
      <c r="B347" s="24" t="s">
        <v>133</v>
      </c>
      <c r="C347" s="21">
        <v>0.15</v>
      </c>
      <c r="D347" s="21">
        <v>0.3</v>
      </c>
      <c r="E347" s="21">
        <v>4.12</v>
      </c>
      <c r="F347" s="36">
        <f>(C347*E347)+(D347*E347*2)</f>
        <v>3.09</v>
      </c>
      <c r="G347" s="14"/>
    </row>
    <row r="348" spans="1:7" s="13" customFormat="1" x14ac:dyDescent="0.25">
      <c r="A348" s="42"/>
      <c r="B348" s="24" t="s">
        <v>134</v>
      </c>
      <c r="C348" s="21">
        <v>0.15</v>
      </c>
      <c r="D348" s="21">
        <v>0.3</v>
      </c>
      <c r="E348" s="21">
        <v>6.09</v>
      </c>
      <c r="F348" s="36">
        <f t="shared" ref="F348:F350" si="10">(C348*E348)+(D348*E348*2)</f>
        <v>4.5674999999999999</v>
      </c>
      <c r="G348" s="14"/>
    </row>
    <row r="349" spans="1:7" s="13" customFormat="1" x14ac:dyDescent="0.25">
      <c r="A349" s="42"/>
      <c r="B349" s="24" t="s">
        <v>135</v>
      </c>
      <c r="C349" s="21">
        <v>0.15</v>
      </c>
      <c r="D349" s="21">
        <v>0.3</v>
      </c>
      <c r="E349" s="21">
        <v>7.66</v>
      </c>
      <c r="F349" s="36">
        <f t="shared" si="10"/>
        <v>5.7450000000000001</v>
      </c>
      <c r="G349" s="14"/>
    </row>
    <row r="350" spans="1:7" s="13" customFormat="1" x14ac:dyDescent="0.25">
      <c r="A350" s="42"/>
      <c r="B350" s="24" t="s">
        <v>136</v>
      </c>
      <c r="C350" s="21">
        <v>0.15</v>
      </c>
      <c r="D350" s="21">
        <v>0.3</v>
      </c>
      <c r="E350" s="21">
        <v>7.85</v>
      </c>
      <c r="F350" s="36">
        <f t="shared" si="10"/>
        <v>5.8875000000000002</v>
      </c>
      <c r="G350" s="14"/>
    </row>
    <row r="351" spans="1:7" s="13" customFormat="1" x14ac:dyDescent="0.25">
      <c r="A351" s="42"/>
      <c r="B351" s="25"/>
      <c r="C351" s="29"/>
      <c r="D351" s="29"/>
      <c r="E351" s="26" t="s">
        <v>4</v>
      </c>
      <c r="F351" s="50">
        <f>SUM(F347:F350)</f>
        <v>19.29</v>
      </c>
      <c r="G351" s="14"/>
    </row>
    <row r="352" spans="1:7" s="13" customFormat="1" x14ac:dyDescent="0.25">
      <c r="A352" s="42"/>
      <c r="B352" s="14"/>
      <c r="C352" s="2"/>
      <c r="D352" s="2"/>
      <c r="E352" s="3"/>
      <c r="F352" s="16"/>
      <c r="G352" s="14"/>
    </row>
    <row r="353" spans="1:7" s="13" customFormat="1" x14ac:dyDescent="0.25">
      <c r="A353" s="42" t="s">
        <v>395</v>
      </c>
      <c r="B353" s="43" t="s">
        <v>386</v>
      </c>
      <c r="C353" s="18" t="s">
        <v>0</v>
      </c>
      <c r="D353" s="18" t="s">
        <v>1</v>
      </c>
      <c r="E353" s="18" t="s">
        <v>3</v>
      </c>
      <c r="F353" s="47" t="s">
        <v>132</v>
      </c>
      <c r="G353" s="14"/>
    </row>
    <row r="354" spans="1:7" s="13" customFormat="1" x14ac:dyDescent="0.25">
      <c r="A354" s="42"/>
      <c r="B354" s="24" t="s">
        <v>133</v>
      </c>
      <c r="C354" s="21">
        <v>0.2</v>
      </c>
      <c r="D354" s="21">
        <v>0.3</v>
      </c>
      <c r="E354" s="21">
        <v>4.12</v>
      </c>
      <c r="F354" s="36">
        <f>(C354*D354)*E354</f>
        <v>0.2472</v>
      </c>
      <c r="G354" s="14"/>
    </row>
    <row r="355" spans="1:7" s="13" customFormat="1" x14ac:dyDescent="0.25">
      <c r="A355" s="42"/>
      <c r="B355" s="24" t="s">
        <v>134</v>
      </c>
      <c r="C355" s="21">
        <v>0.15</v>
      </c>
      <c r="D355" s="21">
        <v>0.3</v>
      </c>
      <c r="E355" s="21">
        <v>6.09</v>
      </c>
      <c r="F355" s="36">
        <f t="shared" ref="F355:F357" si="11">(C355*D355)*E355</f>
        <v>0.27404999999999996</v>
      </c>
      <c r="G355" s="14"/>
    </row>
    <row r="356" spans="1:7" s="13" customFormat="1" x14ac:dyDescent="0.25">
      <c r="A356" s="42"/>
      <c r="B356" s="24" t="s">
        <v>135</v>
      </c>
      <c r="C356" s="21">
        <v>0.15</v>
      </c>
      <c r="D356" s="21">
        <v>0.3</v>
      </c>
      <c r="E356" s="21">
        <v>7.66</v>
      </c>
      <c r="F356" s="36">
        <f t="shared" si="11"/>
        <v>0.34470000000000001</v>
      </c>
      <c r="G356" s="14"/>
    </row>
    <row r="357" spans="1:7" s="13" customFormat="1" x14ac:dyDescent="0.25">
      <c r="A357" s="42"/>
      <c r="B357" s="24" t="s">
        <v>136</v>
      </c>
      <c r="C357" s="21">
        <v>0.15</v>
      </c>
      <c r="D357" s="21">
        <v>0.3</v>
      </c>
      <c r="E357" s="21">
        <v>7.85</v>
      </c>
      <c r="F357" s="36">
        <f t="shared" si="11"/>
        <v>0.35324999999999995</v>
      </c>
      <c r="G357" s="14"/>
    </row>
    <row r="358" spans="1:7" s="13" customFormat="1" x14ac:dyDescent="0.25">
      <c r="A358" s="42"/>
      <c r="B358" s="25"/>
      <c r="C358" s="29"/>
      <c r="D358" s="29"/>
      <c r="E358" s="26" t="s">
        <v>4</v>
      </c>
      <c r="F358" s="50">
        <f>SUM(F354:F357)</f>
        <v>1.2191999999999998</v>
      </c>
      <c r="G358" s="14"/>
    </row>
    <row r="359" spans="1:7" s="13" customFormat="1" x14ac:dyDescent="0.25">
      <c r="A359" s="42"/>
      <c r="B359" s="14"/>
      <c r="C359" s="2"/>
      <c r="D359" s="2"/>
      <c r="E359" s="3"/>
      <c r="F359" s="16"/>
      <c r="G359" s="14"/>
    </row>
    <row r="360" spans="1:7" s="13" customFormat="1" x14ac:dyDescent="0.25">
      <c r="A360" s="42" t="s">
        <v>387</v>
      </c>
      <c r="B360" s="14" t="s">
        <v>388</v>
      </c>
      <c r="F360" s="16"/>
      <c r="G360" s="14"/>
    </row>
    <row r="361" spans="1:7" s="13" customFormat="1" x14ac:dyDescent="0.25">
      <c r="A361" s="42" t="s">
        <v>389</v>
      </c>
      <c r="B361" s="43" t="s">
        <v>390</v>
      </c>
      <c r="C361" s="18" t="s">
        <v>187</v>
      </c>
      <c r="D361" s="18" t="s">
        <v>1</v>
      </c>
      <c r="E361" s="19" t="s">
        <v>2</v>
      </c>
      <c r="F361" s="16"/>
      <c r="G361" s="14"/>
    </row>
    <row r="362" spans="1:7" s="13" customFormat="1" x14ac:dyDescent="0.25">
      <c r="A362" s="42"/>
      <c r="B362" s="25"/>
      <c r="C362" s="29">
        <f>SUM(D365:D371)</f>
        <v>30.74</v>
      </c>
      <c r="D362" s="29">
        <v>0.3</v>
      </c>
      <c r="E362" s="27">
        <f>C362*D362</f>
        <v>9.2219999999999995</v>
      </c>
      <c r="F362" s="16"/>
      <c r="G362" s="14"/>
    </row>
    <row r="363" spans="1:7" s="13" customFormat="1" x14ac:dyDescent="0.25">
      <c r="A363" s="42"/>
      <c r="B363" s="14"/>
      <c r="C363" s="2"/>
      <c r="D363" s="2"/>
      <c r="E363" s="3"/>
      <c r="F363" s="16"/>
      <c r="G363" s="14"/>
    </row>
    <row r="364" spans="1:7" s="13" customFormat="1" x14ac:dyDescent="0.25">
      <c r="A364" s="42" t="s">
        <v>391</v>
      </c>
      <c r="B364" s="43" t="s">
        <v>118</v>
      </c>
      <c r="C364" s="18" t="s">
        <v>1</v>
      </c>
      <c r="D364" s="18" t="s">
        <v>3</v>
      </c>
      <c r="E364" s="47" t="s">
        <v>2</v>
      </c>
      <c r="F364" s="16"/>
      <c r="G364" s="14"/>
    </row>
    <row r="365" spans="1:7" s="13" customFormat="1" x14ac:dyDescent="0.25">
      <c r="A365" s="42"/>
      <c r="B365" s="24" t="s">
        <v>83</v>
      </c>
      <c r="C365" s="21">
        <v>1.9</v>
      </c>
      <c r="D365" s="21">
        <v>7.74</v>
      </c>
      <c r="E365" s="22">
        <f>+ROUND(C365*D365,2)</f>
        <v>14.71</v>
      </c>
      <c r="F365" s="16"/>
      <c r="G365" s="14"/>
    </row>
    <row r="366" spans="1:7" s="13" customFormat="1" x14ac:dyDescent="0.25">
      <c r="A366" s="42"/>
      <c r="B366" s="24" t="s">
        <v>84</v>
      </c>
      <c r="C366" s="21">
        <v>1.9</v>
      </c>
      <c r="D366" s="21">
        <v>7.66</v>
      </c>
      <c r="E366" s="22">
        <f t="shared" ref="E366:E371" si="12">+ROUND(C366*D366,2)</f>
        <v>14.55</v>
      </c>
      <c r="F366" s="16"/>
      <c r="G366" s="14"/>
    </row>
    <row r="367" spans="1:7" s="13" customFormat="1" x14ac:dyDescent="0.25">
      <c r="A367" s="42"/>
      <c r="B367" s="24" t="s">
        <v>85</v>
      </c>
      <c r="C367" s="21">
        <v>1.9</v>
      </c>
      <c r="D367" s="21">
        <v>1.1599999999999999</v>
      </c>
      <c r="E367" s="22">
        <f t="shared" si="12"/>
        <v>2.2000000000000002</v>
      </c>
      <c r="F367" s="16"/>
      <c r="G367" s="14"/>
    </row>
    <row r="368" spans="1:7" s="13" customFormat="1" x14ac:dyDescent="0.25">
      <c r="A368" s="42"/>
      <c r="B368" s="24" t="s">
        <v>86</v>
      </c>
      <c r="C368" s="21">
        <v>1.9</v>
      </c>
      <c r="D368" s="21">
        <v>6.16</v>
      </c>
      <c r="E368" s="22">
        <f t="shared" si="12"/>
        <v>11.7</v>
      </c>
    </row>
    <row r="369" spans="1:6" s="13" customFormat="1" x14ac:dyDescent="0.25">
      <c r="A369" s="42"/>
      <c r="B369" s="24" t="s">
        <v>87</v>
      </c>
      <c r="C369" s="21">
        <v>1.9</v>
      </c>
      <c r="D369" s="21">
        <v>4.12</v>
      </c>
      <c r="E369" s="22">
        <f t="shared" si="12"/>
        <v>7.83</v>
      </c>
    </row>
    <row r="370" spans="1:6" s="13" customFormat="1" x14ac:dyDescent="0.25">
      <c r="A370" s="42"/>
      <c r="B370" s="24" t="s">
        <v>88</v>
      </c>
      <c r="C370" s="21">
        <v>1.9</v>
      </c>
      <c r="D370" s="21">
        <v>1.54</v>
      </c>
      <c r="E370" s="22">
        <f t="shared" si="12"/>
        <v>2.93</v>
      </c>
    </row>
    <row r="371" spans="1:6" s="13" customFormat="1" x14ac:dyDescent="0.25">
      <c r="A371" s="42"/>
      <c r="B371" s="24"/>
      <c r="C371" s="21">
        <v>0.6</v>
      </c>
      <c r="D371" s="21">
        <v>2.36</v>
      </c>
      <c r="E371" s="22">
        <f t="shared" si="12"/>
        <v>1.42</v>
      </c>
    </row>
    <row r="372" spans="1:6" s="13" customFormat="1" x14ac:dyDescent="0.25">
      <c r="A372" s="42"/>
      <c r="B372" s="37"/>
      <c r="C372" s="29"/>
      <c r="D372" s="26" t="s">
        <v>4</v>
      </c>
      <c r="E372" s="50">
        <f>SUM(E365:E371)</f>
        <v>55.339999999999996</v>
      </c>
      <c r="F372" s="14"/>
    </row>
    <row r="373" spans="1:6" s="13" customFormat="1" x14ac:dyDescent="0.25">
      <c r="A373" s="42"/>
      <c r="C373" s="2"/>
      <c r="D373" s="2"/>
      <c r="E373" s="2"/>
    </row>
    <row r="374" spans="1:6" s="13" customFormat="1" x14ac:dyDescent="0.25">
      <c r="A374" s="42" t="s">
        <v>392</v>
      </c>
      <c r="B374" s="43" t="s">
        <v>119</v>
      </c>
      <c r="C374" s="34">
        <v>2.2000000000000002</v>
      </c>
      <c r="D374" s="34">
        <v>1.7</v>
      </c>
      <c r="E374" s="38">
        <f>+ROUND(C374*D374,2)</f>
        <v>3.74</v>
      </c>
    </row>
    <row r="375" spans="1:6" s="13" customFormat="1" x14ac:dyDescent="0.25">
      <c r="A375" s="42"/>
      <c r="B375" s="37"/>
      <c r="C375" s="29"/>
      <c r="D375" s="26" t="s">
        <v>4</v>
      </c>
      <c r="E375" s="50">
        <f>SUM(E374)</f>
        <v>3.74</v>
      </c>
      <c r="F375" s="14"/>
    </row>
    <row r="376" spans="1:6" s="13" customFormat="1" x14ac:dyDescent="0.25">
      <c r="A376" s="42"/>
      <c r="C376" s="2"/>
      <c r="D376" s="2"/>
      <c r="E376" s="2"/>
    </row>
    <row r="377" spans="1:6" s="13" customFormat="1" x14ac:dyDescent="0.25">
      <c r="A377" s="42" t="s">
        <v>393</v>
      </c>
      <c r="B377" s="14" t="s">
        <v>255</v>
      </c>
      <c r="C377" s="2"/>
      <c r="D377" s="2"/>
      <c r="E377" s="2"/>
    </row>
    <row r="378" spans="1:6" s="13" customFormat="1" x14ac:dyDescent="0.25">
      <c r="A378" s="42" t="s">
        <v>394</v>
      </c>
      <c r="B378" s="43" t="s">
        <v>410</v>
      </c>
      <c r="C378" s="18" t="s">
        <v>0</v>
      </c>
      <c r="D378" s="18" t="s">
        <v>152</v>
      </c>
      <c r="E378" s="19" t="s">
        <v>3</v>
      </c>
    </row>
    <row r="379" spans="1:6" s="13" customFormat="1" x14ac:dyDescent="0.25">
      <c r="A379" s="42"/>
      <c r="B379" s="24" t="s">
        <v>74</v>
      </c>
      <c r="C379" s="21">
        <v>2</v>
      </c>
      <c r="D379" s="21">
        <v>4</v>
      </c>
      <c r="E379" s="36">
        <f>+C379*D379</f>
        <v>8</v>
      </c>
    </row>
    <row r="380" spans="1:6" s="13" customFormat="1" x14ac:dyDescent="0.25">
      <c r="A380" s="42"/>
      <c r="B380" s="24" t="s">
        <v>75</v>
      </c>
      <c r="C380" s="21">
        <v>1</v>
      </c>
      <c r="D380" s="21">
        <v>1</v>
      </c>
      <c r="E380" s="36">
        <f>+C380*D380</f>
        <v>1</v>
      </c>
    </row>
    <row r="381" spans="1:6" s="13" customFormat="1" x14ac:dyDescent="0.25">
      <c r="A381" s="42"/>
      <c r="B381" s="37"/>
      <c r="C381" s="29"/>
      <c r="D381" s="26" t="s">
        <v>4</v>
      </c>
      <c r="E381" s="50">
        <f>SUM(E379:E380)</f>
        <v>9</v>
      </c>
      <c r="F381" s="14"/>
    </row>
    <row r="382" spans="1:6" s="13" customFormat="1" x14ac:dyDescent="0.25">
      <c r="A382" s="42"/>
      <c r="C382" s="2"/>
      <c r="D382" s="3"/>
      <c r="E382" s="16"/>
      <c r="F382" s="14"/>
    </row>
    <row r="383" spans="1:6" s="13" customFormat="1" x14ac:dyDescent="0.25">
      <c r="A383" s="42">
        <v>8</v>
      </c>
      <c r="B383" s="94" t="s">
        <v>256</v>
      </c>
      <c r="C383" s="95"/>
      <c r="D383" s="96"/>
      <c r="E383" s="97"/>
      <c r="F383" s="14"/>
    </row>
    <row r="384" spans="1:6" s="65" customFormat="1" x14ac:dyDescent="0.25">
      <c r="A384" s="64"/>
      <c r="B384" s="98" t="s">
        <v>422</v>
      </c>
      <c r="C384" s="99"/>
      <c r="D384" s="100"/>
      <c r="E384" s="101"/>
      <c r="F384" s="69"/>
    </row>
    <row r="385" spans="1:6" s="13" customFormat="1" x14ac:dyDescent="0.25">
      <c r="A385" s="42"/>
      <c r="C385" s="2"/>
      <c r="D385" s="3"/>
      <c r="E385" s="16"/>
      <c r="F385" s="14"/>
    </row>
    <row r="386" spans="1:6" s="13" customFormat="1" x14ac:dyDescent="0.25">
      <c r="A386" s="42">
        <v>9</v>
      </c>
      <c r="B386" s="94" t="s">
        <v>257</v>
      </c>
      <c r="C386" s="95"/>
      <c r="D386" s="96"/>
      <c r="E386" s="97"/>
      <c r="F386" s="14"/>
    </row>
    <row r="387" spans="1:6" s="65" customFormat="1" x14ac:dyDescent="0.25">
      <c r="A387" s="64"/>
      <c r="B387" s="98" t="s">
        <v>423</v>
      </c>
      <c r="C387" s="99"/>
      <c r="D387" s="100"/>
      <c r="E387" s="101"/>
      <c r="F387" s="69"/>
    </row>
    <row r="388" spans="1:6" s="13" customFormat="1" x14ac:dyDescent="0.25">
      <c r="A388" s="42"/>
      <c r="C388" s="2"/>
      <c r="D388" s="3"/>
      <c r="E388" s="16"/>
      <c r="F388" s="14"/>
    </row>
    <row r="389" spans="1:6" s="13" customFormat="1" x14ac:dyDescent="0.25">
      <c r="A389" s="42">
        <v>10</v>
      </c>
      <c r="B389" s="94" t="s">
        <v>411</v>
      </c>
      <c r="C389" s="95"/>
      <c r="D389" s="96"/>
      <c r="E389" s="97"/>
      <c r="F389" s="14"/>
    </row>
    <row r="390" spans="1:6" s="65" customFormat="1" x14ac:dyDescent="0.25">
      <c r="A390" s="64"/>
      <c r="B390" s="102" t="s">
        <v>424</v>
      </c>
      <c r="C390" s="99"/>
      <c r="D390" s="100"/>
      <c r="E390" s="101"/>
      <c r="F390" s="69"/>
    </row>
    <row r="391" spans="1:6" s="65" customFormat="1" x14ac:dyDescent="0.25">
      <c r="A391" s="64"/>
      <c r="C391" s="66"/>
      <c r="D391" s="67"/>
      <c r="E391" s="68"/>
      <c r="F391" s="69"/>
    </row>
    <row r="392" spans="1:6" s="13" customFormat="1" x14ac:dyDescent="0.25">
      <c r="A392" s="42">
        <v>11</v>
      </c>
      <c r="B392" s="14" t="s">
        <v>258</v>
      </c>
      <c r="C392" s="2"/>
      <c r="D392" s="3"/>
      <c r="E392" s="16"/>
      <c r="F392" s="14"/>
    </row>
    <row r="393" spans="1:6" s="13" customFormat="1" x14ac:dyDescent="0.25">
      <c r="A393" s="42" t="s">
        <v>259</v>
      </c>
      <c r="B393" s="14" t="s">
        <v>156</v>
      </c>
      <c r="C393" s="2"/>
      <c r="D393" s="3"/>
      <c r="E393" s="16"/>
      <c r="F393" s="14"/>
    </row>
    <row r="394" spans="1:6" s="13" customFormat="1" x14ac:dyDescent="0.25">
      <c r="A394" s="42" t="s">
        <v>260</v>
      </c>
      <c r="B394" s="43" t="s">
        <v>123</v>
      </c>
      <c r="C394" s="34"/>
      <c r="D394" s="45"/>
      <c r="E394" s="63"/>
      <c r="F394" s="14"/>
    </row>
    <row r="395" spans="1:6" s="13" customFormat="1" x14ac:dyDescent="0.25">
      <c r="A395" s="42"/>
      <c r="B395" s="24" t="s">
        <v>130</v>
      </c>
      <c r="C395" s="21"/>
      <c r="D395" s="32"/>
      <c r="E395" s="36">
        <f>+SUM(E255:E257)*2</f>
        <v>45.12</v>
      </c>
      <c r="F395" s="14"/>
    </row>
    <row r="396" spans="1:6" s="13" customFormat="1" x14ac:dyDescent="0.25">
      <c r="A396" s="42"/>
      <c r="B396" s="24" t="s">
        <v>129</v>
      </c>
      <c r="C396" s="21"/>
      <c r="D396" s="32"/>
      <c r="E396" s="36">
        <f>+SUM(E249:E254)</f>
        <v>117.80000000000001</v>
      </c>
      <c r="F396" s="14"/>
    </row>
    <row r="397" spans="1:6" s="13" customFormat="1" x14ac:dyDescent="0.25">
      <c r="A397" s="42"/>
      <c r="B397" s="24"/>
      <c r="C397" s="21"/>
      <c r="D397" s="32" t="s">
        <v>4</v>
      </c>
      <c r="E397" s="48">
        <f>SUM(E381:E396)</f>
        <v>171.92000000000002</v>
      </c>
      <c r="F397" s="14"/>
    </row>
    <row r="398" spans="1:6" s="13" customFormat="1" x14ac:dyDescent="0.25">
      <c r="A398" s="42"/>
      <c r="B398" s="40" t="s">
        <v>128</v>
      </c>
      <c r="C398" s="21"/>
      <c r="D398" s="32"/>
      <c r="E398" s="48">
        <f>+F267</f>
        <v>16.580000000000002</v>
      </c>
      <c r="F398" s="14"/>
    </row>
    <row r="399" spans="1:6" s="13" customFormat="1" x14ac:dyDescent="0.25">
      <c r="A399" s="42"/>
      <c r="B399" s="70"/>
      <c r="C399" s="29"/>
      <c r="D399" s="26" t="s">
        <v>80</v>
      </c>
      <c r="E399" s="50">
        <f>+E397-E398</f>
        <v>155.34</v>
      </c>
      <c r="F399" s="14"/>
    </row>
    <row r="400" spans="1:6" s="13" customFormat="1" x14ac:dyDescent="0.25">
      <c r="A400" s="42"/>
      <c r="B400" s="1"/>
      <c r="C400" s="2"/>
      <c r="D400" s="3"/>
      <c r="E400" s="16"/>
      <c r="F400" s="14"/>
    </row>
    <row r="401" spans="1:6" s="13" customFormat="1" x14ac:dyDescent="0.25">
      <c r="A401" s="42" t="s">
        <v>261</v>
      </c>
      <c r="B401" s="43" t="s">
        <v>124</v>
      </c>
      <c r="C401" s="34"/>
      <c r="D401" s="45"/>
      <c r="E401" s="63"/>
      <c r="F401" s="14"/>
    </row>
    <row r="402" spans="1:6" s="13" customFormat="1" x14ac:dyDescent="0.25">
      <c r="A402" s="42"/>
      <c r="B402" s="24" t="s">
        <v>131</v>
      </c>
      <c r="C402" s="21"/>
      <c r="D402" s="32"/>
      <c r="E402" s="48">
        <f>+E396</f>
        <v>117.80000000000001</v>
      </c>
      <c r="F402" s="14"/>
    </row>
    <row r="403" spans="1:6" s="13" customFormat="1" x14ac:dyDescent="0.25">
      <c r="A403" s="42"/>
      <c r="B403" s="40" t="s">
        <v>128</v>
      </c>
      <c r="C403" s="21"/>
      <c r="D403" s="32"/>
      <c r="E403" s="48">
        <f>+F267</f>
        <v>16.580000000000002</v>
      </c>
      <c r="F403" s="14"/>
    </row>
    <row r="404" spans="1:6" s="13" customFormat="1" x14ac:dyDescent="0.25">
      <c r="A404" s="42"/>
      <c r="B404" s="70"/>
      <c r="C404" s="29"/>
      <c r="D404" s="26" t="s">
        <v>80</v>
      </c>
      <c r="E404" s="50">
        <f>+E402-E403</f>
        <v>101.22000000000001</v>
      </c>
      <c r="F404" s="14"/>
    </row>
    <row r="405" spans="1:6" s="13" customFormat="1" x14ac:dyDescent="0.25">
      <c r="A405" s="42"/>
      <c r="C405" s="2"/>
      <c r="D405" s="3"/>
      <c r="E405" s="16"/>
      <c r="F405" s="14"/>
    </row>
    <row r="406" spans="1:6" s="13" customFormat="1" x14ac:dyDescent="0.25">
      <c r="A406" s="42" t="s">
        <v>262</v>
      </c>
      <c r="B406" s="43" t="s">
        <v>125</v>
      </c>
      <c r="C406" s="34"/>
      <c r="D406" s="45"/>
      <c r="E406" s="63"/>
      <c r="F406" s="14"/>
    </row>
    <row r="407" spans="1:6" s="13" customFormat="1" x14ac:dyDescent="0.25">
      <c r="A407" s="42"/>
      <c r="B407" s="37" t="s">
        <v>121</v>
      </c>
      <c r="C407" s="29"/>
      <c r="D407" s="26"/>
      <c r="E407" s="50">
        <f>+E399</f>
        <v>155.34</v>
      </c>
      <c r="F407" s="14"/>
    </row>
    <row r="408" spans="1:6" s="13" customFormat="1" x14ac:dyDescent="0.25">
      <c r="A408" s="42"/>
      <c r="C408" s="2"/>
      <c r="D408" s="3"/>
      <c r="E408" s="16"/>
      <c r="F408" s="14"/>
    </row>
    <row r="409" spans="1:6" s="13" customFormat="1" x14ac:dyDescent="0.25">
      <c r="A409" s="42" t="s">
        <v>263</v>
      </c>
      <c r="B409" s="43" t="s">
        <v>126</v>
      </c>
      <c r="C409" s="34"/>
      <c r="D409" s="45"/>
      <c r="E409" s="63"/>
      <c r="F409" s="14"/>
    </row>
    <row r="410" spans="1:6" s="13" customFormat="1" x14ac:dyDescent="0.25">
      <c r="A410" s="42"/>
      <c r="B410" s="37" t="s">
        <v>120</v>
      </c>
      <c r="C410" s="29"/>
      <c r="D410" s="26"/>
      <c r="E410" s="50">
        <f>+E404</f>
        <v>101.22000000000001</v>
      </c>
      <c r="F410" s="14"/>
    </row>
    <row r="411" spans="1:6" s="13" customFormat="1" x14ac:dyDescent="0.25">
      <c r="A411" s="42"/>
      <c r="C411" s="2"/>
      <c r="D411" s="3"/>
      <c r="E411" s="16"/>
      <c r="F411" s="14"/>
    </row>
    <row r="412" spans="1:6" s="13" customFormat="1" x14ac:dyDescent="0.25">
      <c r="A412" s="42" t="s">
        <v>264</v>
      </c>
      <c r="B412" s="43" t="s">
        <v>127</v>
      </c>
      <c r="C412" s="34"/>
      <c r="D412" s="45"/>
      <c r="E412" s="63"/>
      <c r="F412" s="14"/>
    </row>
    <row r="413" spans="1:6" s="13" customFormat="1" x14ac:dyDescent="0.25">
      <c r="A413" s="42"/>
      <c r="B413" s="24" t="s">
        <v>78</v>
      </c>
      <c r="C413" s="21" t="s">
        <v>50</v>
      </c>
      <c r="D413" s="21" t="s">
        <v>51</v>
      </c>
      <c r="E413" s="49" t="s">
        <v>52</v>
      </c>
      <c r="F413" s="14"/>
    </row>
    <row r="414" spans="1:6" s="13" customFormat="1" x14ac:dyDescent="0.25">
      <c r="A414" s="42"/>
      <c r="B414" s="24"/>
      <c r="C414" s="21">
        <v>2.8</v>
      </c>
      <c r="D414" s="21">
        <v>2</v>
      </c>
      <c r="E414" s="36">
        <f>+C414*D414</f>
        <v>5.6</v>
      </c>
      <c r="F414" s="14"/>
    </row>
    <row r="415" spans="1:6" s="13" customFormat="1" x14ac:dyDescent="0.25">
      <c r="A415" s="42"/>
      <c r="B415" s="24"/>
      <c r="C415" s="21">
        <v>2.8</v>
      </c>
      <c r="D415" s="21">
        <v>2</v>
      </c>
      <c r="E415" s="36">
        <f t="shared" ref="E415:E417" si="13">+C415*D415</f>
        <v>5.6</v>
      </c>
      <c r="F415" s="14"/>
    </row>
    <row r="416" spans="1:6" s="13" customFormat="1" x14ac:dyDescent="0.25">
      <c r="A416" s="42"/>
      <c r="B416" s="24"/>
      <c r="C416" s="21">
        <v>2.8</v>
      </c>
      <c r="D416" s="21">
        <v>1.2</v>
      </c>
      <c r="E416" s="36">
        <f t="shared" si="13"/>
        <v>3.36</v>
      </c>
      <c r="F416" s="14"/>
    </row>
    <row r="417" spans="1:6" s="13" customFormat="1" x14ac:dyDescent="0.25">
      <c r="A417" s="42"/>
      <c r="B417" s="44"/>
      <c r="C417" s="21">
        <v>2.8</v>
      </c>
      <c r="D417" s="21">
        <v>1.2</v>
      </c>
      <c r="E417" s="36">
        <f t="shared" si="13"/>
        <v>3.36</v>
      </c>
      <c r="F417" s="14"/>
    </row>
    <row r="418" spans="1:6" s="13" customFormat="1" x14ac:dyDescent="0.25">
      <c r="A418" s="42"/>
      <c r="B418" s="24"/>
      <c r="C418" s="21"/>
      <c r="D418" s="32" t="s">
        <v>4</v>
      </c>
      <c r="E418" s="48">
        <f>SUM(E414:E417)</f>
        <v>17.919999999999998</v>
      </c>
      <c r="F418" s="14"/>
    </row>
    <row r="419" spans="1:6" s="13" customFormat="1" x14ac:dyDescent="0.25">
      <c r="A419" s="42"/>
      <c r="B419" s="40" t="s">
        <v>122</v>
      </c>
      <c r="C419" s="21"/>
      <c r="D419" s="21"/>
      <c r="E419" s="36">
        <f>+F305+F310</f>
        <v>2.4900000000000002</v>
      </c>
      <c r="F419" s="14"/>
    </row>
    <row r="420" spans="1:6" s="13" customFormat="1" x14ac:dyDescent="0.25">
      <c r="A420" s="42"/>
      <c r="B420" s="25"/>
      <c r="C420" s="29"/>
      <c r="D420" s="26" t="s">
        <v>80</v>
      </c>
      <c r="E420" s="50">
        <f>+E418-E419</f>
        <v>15.429999999999998</v>
      </c>
      <c r="F420" s="14"/>
    </row>
    <row r="421" spans="1:6" s="13" customFormat="1" x14ac:dyDescent="0.25">
      <c r="A421" s="42"/>
      <c r="B421" s="14"/>
      <c r="C421" s="2"/>
      <c r="D421" s="2"/>
      <c r="E421" s="15"/>
      <c r="F421" s="14"/>
    </row>
    <row r="422" spans="1:6" s="13" customFormat="1" x14ac:dyDescent="0.25">
      <c r="A422" s="42" t="s">
        <v>266</v>
      </c>
      <c r="B422" s="14" t="s">
        <v>265</v>
      </c>
      <c r="C422" s="2"/>
      <c r="D422" s="2"/>
      <c r="E422" s="15"/>
      <c r="F422" s="14"/>
    </row>
    <row r="423" spans="1:6" s="13" customFormat="1" x14ac:dyDescent="0.25">
      <c r="A423" s="42" t="s">
        <v>267</v>
      </c>
      <c r="B423" s="43" t="s">
        <v>123</v>
      </c>
      <c r="C423" s="18" t="s">
        <v>0</v>
      </c>
      <c r="D423" s="18" t="s">
        <v>3</v>
      </c>
      <c r="E423" s="19" t="s">
        <v>2</v>
      </c>
      <c r="F423" s="14"/>
    </row>
    <row r="424" spans="1:6" s="13" customFormat="1" x14ac:dyDescent="0.25">
      <c r="A424" s="42"/>
      <c r="B424" s="24" t="s">
        <v>78</v>
      </c>
      <c r="C424" s="21">
        <v>2</v>
      </c>
      <c r="D424" s="21">
        <v>1</v>
      </c>
      <c r="E424" s="36">
        <f>C424*D424</f>
        <v>2</v>
      </c>
      <c r="F424" s="14"/>
    </row>
    <row r="425" spans="1:6" s="13" customFormat="1" x14ac:dyDescent="0.25">
      <c r="A425" s="42"/>
      <c r="B425" s="24" t="s">
        <v>268</v>
      </c>
      <c r="C425" s="21">
        <v>3.7</v>
      </c>
      <c r="D425" s="21">
        <v>4.3499999999999996</v>
      </c>
      <c r="E425" s="36">
        <f t="shared" ref="E425:E427" si="14">C425*D425</f>
        <v>16.094999999999999</v>
      </c>
      <c r="F425" s="14"/>
    </row>
    <row r="426" spans="1:6" s="13" customFormat="1" x14ac:dyDescent="0.25">
      <c r="A426" s="42"/>
      <c r="B426" s="24" t="s">
        <v>77</v>
      </c>
      <c r="C426" s="21">
        <v>2.15</v>
      </c>
      <c r="D426" s="21">
        <v>2.75</v>
      </c>
      <c r="E426" s="36">
        <f t="shared" si="14"/>
        <v>5.9124999999999996</v>
      </c>
      <c r="F426" s="14"/>
    </row>
    <row r="427" spans="1:6" s="13" customFormat="1" x14ac:dyDescent="0.25">
      <c r="A427" s="42"/>
      <c r="B427" s="44"/>
      <c r="C427" s="21">
        <v>4.05</v>
      </c>
      <c r="D427" s="21">
        <v>4.0999999999999996</v>
      </c>
      <c r="E427" s="36">
        <f t="shared" si="14"/>
        <v>16.604999999999997</v>
      </c>
      <c r="F427" s="14"/>
    </row>
    <row r="428" spans="1:6" s="13" customFormat="1" x14ac:dyDescent="0.25">
      <c r="A428" s="42"/>
      <c r="B428" s="25"/>
      <c r="C428" s="29"/>
      <c r="D428" s="26" t="s">
        <v>4</v>
      </c>
      <c r="E428" s="50">
        <f>SUM(E424:E427)</f>
        <v>40.612499999999997</v>
      </c>
      <c r="F428" s="14"/>
    </row>
    <row r="429" spans="1:6" s="13" customFormat="1" x14ac:dyDescent="0.25">
      <c r="A429" s="42"/>
      <c r="B429" s="14"/>
      <c r="C429" s="2"/>
      <c r="D429" s="3"/>
      <c r="E429" s="16"/>
      <c r="F429" s="14"/>
    </row>
    <row r="430" spans="1:6" s="13" customFormat="1" x14ac:dyDescent="0.25">
      <c r="A430" s="42" t="s">
        <v>365</v>
      </c>
      <c r="B430" s="43" t="s">
        <v>125</v>
      </c>
      <c r="C430" s="34"/>
      <c r="D430" s="45"/>
      <c r="E430" s="63"/>
      <c r="F430" s="14"/>
    </row>
    <row r="431" spans="1:6" s="13" customFormat="1" x14ac:dyDescent="0.25">
      <c r="A431" s="42"/>
      <c r="B431" s="37" t="s">
        <v>364</v>
      </c>
      <c r="C431" s="29"/>
      <c r="D431" s="26" t="s">
        <v>4</v>
      </c>
      <c r="E431" s="50">
        <f>E428</f>
        <v>40.612499999999997</v>
      </c>
      <c r="F431" s="14"/>
    </row>
    <row r="432" spans="1:6" s="13" customFormat="1" x14ac:dyDescent="0.25">
      <c r="A432" s="42"/>
      <c r="C432" s="2"/>
      <c r="D432" s="2"/>
      <c r="E432" s="2"/>
    </row>
    <row r="433" spans="1:6" x14ac:dyDescent="0.25">
      <c r="A433" s="42">
        <v>12</v>
      </c>
      <c r="B433" s="14" t="s">
        <v>81</v>
      </c>
      <c r="C433" s="4"/>
      <c r="D433" s="4"/>
      <c r="E433" s="4"/>
      <c r="F433" s="13"/>
    </row>
    <row r="434" spans="1:6" s="13" customFormat="1" x14ac:dyDescent="0.25">
      <c r="A434" s="42" t="s">
        <v>271</v>
      </c>
      <c r="B434" s="14" t="s">
        <v>270</v>
      </c>
    </row>
    <row r="435" spans="1:6" s="13" customFormat="1" x14ac:dyDescent="0.25">
      <c r="A435" s="42" t="s">
        <v>272</v>
      </c>
      <c r="B435" s="33" t="s">
        <v>278</v>
      </c>
      <c r="C435" s="60"/>
      <c r="D435" s="60"/>
      <c r="E435" s="35"/>
    </row>
    <row r="436" spans="1:6" s="13" customFormat="1" x14ac:dyDescent="0.25">
      <c r="A436" s="42"/>
      <c r="B436" s="28" t="s">
        <v>281</v>
      </c>
      <c r="C436" s="74"/>
      <c r="D436" s="26" t="s">
        <v>4</v>
      </c>
      <c r="E436" s="50">
        <f>E452+E453+E454+E455</f>
        <v>40.612499999999997</v>
      </c>
    </row>
    <row r="437" spans="1:6" s="13" customFormat="1" x14ac:dyDescent="0.25">
      <c r="A437" s="42"/>
      <c r="B437" s="73"/>
    </row>
    <row r="438" spans="1:6" s="13" customFormat="1" x14ac:dyDescent="0.25">
      <c r="A438" s="42" t="s">
        <v>273</v>
      </c>
      <c r="B438" s="33" t="s">
        <v>277</v>
      </c>
      <c r="C438" s="60"/>
      <c r="D438" s="60"/>
      <c r="E438" s="35"/>
    </row>
    <row r="439" spans="1:6" s="13" customFormat="1" x14ac:dyDescent="0.25">
      <c r="A439" s="42"/>
      <c r="B439" s="23" t="s">
        <v>281</v>
      </c>
      <c r="C439" s="61"/>
      <c r="D439" s="61"/>
      <c r="E439" s="36">
        <f>E452+E453+E454+E455</f>
        <v>40.612499999999997</v>
      </c>
    </row>
    <row r="440" spans="1:6" s="13" customFormat="1" x14ac:dyDescent="0.25">
      <c r="A440" s="42"/>
      <c r="B440" s="23"/>
      <c r="C440" s="61"/>
      <c r="D440" s="61" t="s">
        <v>282</v>
      </c>
      <c r="E440" s="49"/>
    </row>
    <row r="441" spans="1:6" s="13" customFormat="1" x14ac:dyDescent="0.25">
      <c r="A441" s="42"/>
      <c r="B441" s="28"/>
      <c r="C441" s="74"/>
      <c r="D441" s="26" t="s">
        <v>4</v>
      </c>
      <c r="E441" s="50">
        <f>E439*0.05</f>
        <v>2.0306250000000001</v>
      </c>
    </row>
    <row r="442" spans="1:6" s="13" customFormat="1" x14ac:dyDescent="0.25">
      <c r="A442" s="42"/>
      <c r="B442" s="73"/>
      <c r="E442" s="16"/>
    </row>
    <row r="443" spans="1:6" s="13" customFormat="1" ht="25.5" x14ac:dyDescent="0.25">
      <c r="A443" s="42" t="s">
        <v>274</v>
      </c>
      <c r="B443" s="33" t="s">
        <v>449</v>
      </c>
      <c r="C443" s="60"/>
      <c r="D443" s="60"/>
      <c r="E443" s="35"/>
    </row>
    <row r="444" spans="1:6" s="13" customFormat="1" x14ac:dyDescent="0.25">
      <c r="A444" s="42"/>
      <c r="B444" s="23" t="s">
        <v>281</v>
      </c>
      <c r="C444" s="61"/>
      <c r="D444" s="61"/>
      <c r="E444" s="36">
        <f>+E436</f>
        <v>40.612499999999997</v>
      </c>
    </row>
    <row r="445" spans="1:6" s="13" customFormat="1" x14ac:dyDescent="0.25">
      <c r="A445" s="42"/>
      <c r="B445" s="107"/>
      <c r="C445" s="108"/>
      <c r="D445" s="108" t="s">
        <v>282</v>
      </c>
      <c r="E445" s="109"/>
    </row>
    <row r="446" spans="1:6" s="13" customFormat="1" x14ac:dyDescent="0.25">
      <c r="A446" s="42"/>
      <c r="B446" s="28"/>
      <c r="C446" s="74"/>
      <c r="D446" s="26" t="s">
        <v>4</v>
      </c>
      <c r="E446" s="50">
        <f>+E444*0.05</f>
        <v>2.0306250000000001</v>
      </c>
    </row>
    <row r="447" spans="1:6" s="13" customFormat="1" x14ac:dyDescent="0.25">
      <c r="A447" s="42"/>
      <c r="B447" s="73"/>
    </row>
    <row r="448" spans="1:6" s="13" customFormat="1" x14ac:dyDescent="0.25">
      <c r="A448" s="42" t="s">
        <v>275</v>
      </c>
      <c r="B448" s="33" t="s">
        <v>279</v>
      </c>
      <c r="C448" s="60"/>
      <c r="D448" s="60"/>
      <c r="E448" s="35"/>
    </row>
    <row r="449" spans="1:6" s="13" customFormat="1" x14ac:dyDescent="0.25">
      <c r="A449" s="42"/>
      <c r="B449" s="28" t="s">
        <v>281</v>
      </c>
      <c r="C449" s="74"/>
      <c r="D449" s="26" t="s">
        <v>4</v>
      </c>
      <c r="E449" s="50">
        <f>E452+E453+E454+E455</f>
        <v>40.612499999999997</v>
      </c>
    </row>
    <row r="450" spans="1:6" s="13" customFormat="1" x14ac:dyDescent="0.25">
      <c r="A450" s="42"/>
      <c r="B450" s="14"/>
    </row>
    <row r="451" spans="1:6" s="13" customFormat="1" x14ac:dyDescent="0.25">
      <c r="A451" s="42" t="s">
        <v>276</v>
      </c>
      <c r="B451" s="75" t="s">
        <v>280</v>
      </c>
      <c r="C451" s="18" t="s">
        <v>0</v>
      </c>
      <c r="D451" s="18" t="s">
        <v>3</v>
      </c>
      <c r="E451" s="19" t="s">
        <v>2</v>
      </c>
    </row>
    <row r="452" spans="1:6" x14ac:dyDescent="0.25">
      <c r="B452" s="24" t="s">
        <v>78</v>
      </c>
      <c r="C452" s="21">
        <v>2</v>
      </c>
      <c r="D452" s="21">
        <v>1</v>
      </c>
      <c r="E452" s="36">
        <f>C452*D452</f>
        <v>2</v>
      </c>
      <c r="F452" s="15"/>
    </row>
    <row r="453" spans="1:6" s="13" customFormat="1" x14ac:dyDescent="0.25">
      <c r="A453" s="42"/>
      <c r="B453" s="24" t="s">
        <v>268</v>
      </c>
      <c r="C453" s="21">
        <v>3.7</v>
      </c>
      <c r="D453" s="21">
        <v>4.3499999999999996</v>
      </c>
      <c r="E453" s="36">
        <f t="shared" ref="E453:E455" si="15">C453*D453</f>
        <v>16.094999999999999</v>
      </c>
      <c r="F453" s="15"/>
    </row>
    <row r="454" spans="1:6" s="13" customFormat="1" x14ac:dyDescent="0.25">
      <c r="A454" s="42"/>
      <c r="B454" s="24" t="s">
        <v>77</v>
      </c>
      <c r="C454" s="21">
        <v>2.15</v>
      </c>
      <c r="D454" s="21">
        <v>2.75</v>
      </c>
      <c r="E454" s="36">
        <f t="shared" si="15"/>
        <v>5.9124999999999996</v>
      </c>
      <c r="F454" s="15"/>
    </row>
    <row r="455" spans="1:6" s="13" customFormat="1" x14ac:dyDescent="0.25">
      <c r="A455" s="42"/>
      <c r="B455" s="44"/>
      <c r="C455" s="21">
        <v>4.05</v>
      </c>
      <c r="D455" s="21">
        <v>4.0999999999999996</v>
      </c>
      <c r="E455" s="36">
        <f t="shared" si="15"/>
        <v>16.604999999999997</v>
      </c>
      <c r="F455" s="15"/>
    </row>
    <row r="456" spans="1:6" s="13" customFormat="1" x14ac:dyDescent="0.25">
      <c r="A456" s="42"/>
      <c r="B456" s="44" t="s">
        <v>82</v>
      </c>
      <c r="C456" s="56" t="s">
        <v>3</v>
      </c>
      <c r="D456" s="56" t="s">
        <v>1</v>
      </c>
      <c r="E456" s="57" t="s">
        <v>2</v>
      </c>
      <c r="F456" s="15"/>
    </row>
    <row r="457" spans="1:6" s="13" customFormat="1" x14ac:dyDescent="0.25">
      <c r="A457" s="42"/>
      <c r="B457" s="24" t="s">
        <v>268</v>
      </c>
      <c r="C457" s="21">
        <f>3.7+3.7+4.35+1.18+1.18</f>
        <v>14.11</v>
      </c>
      <c r="D457" s="21">
        <v>0.1</v>
      </c>
      <c r="E457" s="36">
        <f>C457*D457</f>
        <v>1.411</v>
      </c>
      <c r="F457" s="15"/>
    </row>
    <row r="458" spans="1:6" s="13" customFormat="1" x14ac:dyDescent="0.25">
      <c r="A458" s="42"/>
      <c r="B458" s="24" t="s">
        <v>77</v>
      </c>
      <c r="C458" s="21">
        <f>6.2+4.1+4.05+1.35+2.15+1.75+0.1</f>
        <v>19.700000000000003</v>
      </c>
      <c r="D458" s="21">
        <v>0.1</v>
      </c>
      <c r="E458" s="36">
        <f>C458*D458</f>
        <v>1.9700000000000004</v>
      </c>
      <c r="F458" s="15"/>
    </row>
    <row r="459" spans="1:6" s="13" customFormat="1" x14ac:dyDescent="0.25">
      <c r="A459" s="42"/>
      <c r="B459" s="25"/>
      <c r="C459" s="29"/>
      <c r="D459" s="26" t="s">
        <v>4</v>
      </c>
      <c r="E459" s="50">
        <f>SUM(E452:E458)</f>
        <v>43.993499999999997</v>
      </c>
      <c r="F459" s="15"/>
    </row>
    <row r="460" spans="1:6" s="13" customFormat="1" x14ac:dyDescent="0.25">
      <c r="A460" s="42"/>
      <c r="C460" s="2"/>
      <c r="D460" s="2"/>
      <c r="E460" s="2"/>
      <c r="F460" s="15"/>
    </row>
    <row r="461" spans="1:6" s="13" customFormat="1" x14ac:dyDescent="0.25">
      <c r="A461" s="42" t="s">
        <v>269</v>
      </c>
      <c r="B461" s="14" t="s">
        <v>286</v>
      </c>
    </row>
    <row r="462" spans="1:6" s="13" customFormat="1" x14ac:dyDescent="0.25">
      <c r="A462" s="42" t="s">
        <v>287</v>
      </c>
      <c r="B462" s="33" t="s">
        <v>278</v>
      </c>
      <c r="C462" s="60"/>
      <c r="D462" s="60"/>
      <c r="E462" s="35"/>
    </row>
    <row r="463" spans="1:6" s="13" customFormat="1" x14ac:dyDescent="0.25">
      <c r="A463" s="42"/>
      <c r="B463" s="28" t="s">
        <v>426</v>
      </c>
      <c r="C463" s="74"/>
      <c r="D463" s="26" t="s">
        <v>4</v>
      </c>
      <c r="E463" s="50">
        <f>E486</f>
        <v>53.204999999999998</v>
      </c>
    </row>
    <row r="464" spans="1:6" s="13" customFormat="1" x14ac:dyDescent="0.25">
      <c r="A464" s="42"/>
      <c r="B464" s="73"/>
    </row>
    <row r="465" spans="1:6" s="13" customFormat="1" x14ac:dyDescent="0.25">
      <c r="A465" s="42" t="s">
        <v>288</v>
      </c>
      <c r="B465" s="33" t="s">
        <v>277</v>
      </c>
      <c r="C465" s="60"/>
      <c r="D465" s="60"/>
      <c r="E465" s="35"/>
    </row>
    <row r="466" spans="1:6" s="13" customFormat="1" x14ac:dyDescent="0.25">
      <c r="A466" s="42"/>
      <c r="B466" s="23" t="s">
        <v>425</v>
      </c>
      <c r="C466" s="61"/>
      <c r="D466" s="61"/>
      <c r="E466" s="36">
        <f>E486</f>
        <v>53.204999999999998</v>
      </c>
    </row>
    <row r="467" spans="1:6" s="13" customFormat="1" x14ac:dyDescent="0.25">
      <c r="A467" s="42"/>
      <c r="B467" s="23"/>
      <c r="C467" s="61"/>
      <c r="D467" s="61" t="s">
        <v>282</v>
      </c>
      <c r="E467" s="49"/>
    </row>
    <row r="468" spans="1:6" s="13" customFormat="1" x14ac:dyDescent="0.25">
      <c r="A468" s="42"/>
      <c r="B468" s="28"/>
      <c r="C468" s="74"/>
      <c r="D468" s="26" t="s">
        <v>4</v>
      </c>
      <c r="E468" s="50">
        <f>E466*0.05</f>
        <v>2.66025</v>
      </c>
    </row>
    <row r="469" spans="1:6" s="13" customFormat="1" x14ac:dyDescent="0.25">
      <c r="A469" s="42"/>
      <c r="B469" s="73"/>
      <c r="E469" s="16"/>
    </row>
    <row r="470" spans="1:6" s="13" customFormat="1" ht="25.5" x14ac:dyDescent="0.25">
      <c r="A470" s="42" t="s">
        <v>289</v>
      </c>
      <c r="B470" s="33" t="s">
        <v>449</v>
      </c>
      <c r="C470" s="60"/>
      <c r="D470" s="60"/>
      <c r="E470" s="35"/>
    </row>
    <row r="471" spans="1:6" s="13" customFormat="1" x14ac:dyDescent="0.25">
      <c r="A471" s="42"/>
      <c r="B471" s="23" t="s">
        <v>425</v>
      </c>
      <c r="C471" s="61"/>
      <c r="D471" s="61"/>
      <c r="E471" s="36">
        <f>+E463</f>
        <v>53.204999999999998</v>
      </c>
    </row>
    <row r="472" spans="1:6" s="13" customFormat="1" x14ac:dyDescent="0.25">
      <c r="A472" s="42"/>
      <c r="B472" s="23"/>
      <c r="C472" s="61"/>
      <c r="D472" s="61" t="s">
        <v>282</v>
      </c>
      <c r="E472" s="49"/>
    </row>
    <row r="473" spans="1:6" s="13" customFormat="1" x14ac:dyDescent="0.25">
      <c r="A473" s="42"/>
      <c r="B473" s="28"/>
      <c r="C473" s="74"/>
      <c r="D473" s="26" t="s">
        <v>4</v>
      </c>
      <c r="E473" s="50">
        <f>+E471*0.05</f>
        <v>2.66025</v>
      </c>
    </row>
    <row r="474" spans="1:6" s="13" customFormat="1" x14ac:dyDescent="0.25">
      <c r="A474" s="42"/>
      <c r="B474" s="73"/>
    </row>
    <row r="475" spans="1:6" s="13" customFormat="1" x14ac:dyDescent="0.25">
      <c r="A475" s="42" t="s">
        <v>290</v>
      </c>
      <c r="B475" s="33" t="s">
        <v>279</v>
      </c>
      <c r="C475" s="60"/>
      <c r="D475" s="60"/>
      <c r="E475" s="35"/>
    </row>
    <row r="476" spans="1:6" s="13" customFormat="1" x14ac:dyDescent="0.25">
      <c r="A476" s="42"/>
      <c r="B476" s="28" t="s">
        <v>425</v>
      </c>
      <c r="C476" s="74"/>
      <c r="D476" s="26" t="s">
        <v>4</v>
      </c>
      <c r="E476" s="50">
        <f>E486</f>
        <v>53.204999999999998</v>
      </c>
    </row>
    <row r="477" spans="1:6" s="13" customFormat="1" x14ac:dyDescent="0.25">
      <c r="A477" s="42"/>
      <c r="B477" s="14"/>
    </row>
    <row r="478" spans="1:6" s="13" customFormat="1" x14ac:dyDescent="0.25">
      <c r="A478" s="42" t="s">
        <v>291</v>
      </c>
      <c r="B478" s="75" t="s">
        <v>283</v>
      </c>
      <c r="C478" s="18" t="s">
        <v>0</v>
      </c>
      <c r="D478" s="18" t="s">
        <v>3</v>
      </c>
      <c r="E478" s="19" t="s">
        <v>2</v>
      </c>
      <c r="F478" s="15"/>
    </row>
    <row r="479" spans="1:6" s="13" customFormat="1" x14ac:dyDescent="0.25">
      <c r="A479" s="42"/>
      <c r="B479" s="24" t="s">
        <v>284</v>
      </c>
      <c r="C479" s="21">
        <v>2.2999999999999998</v>
      </c>
      <c r="D479" s="21">
        <v>10.1</v>
      </c>
      <c r="E479" s="36">
        <f>C479*D479</f>
        <v>23.229999999999997</v>
      </c>
      <c r="F479" s="15"/>
    </row>
    <row r="480" spans="1:6" s="13" customFormat="1" x14ac:dyDescent="0.25">
      <c r="A480" s="42"/>
      <c r="B480" s="24" t="s">
        <v>284</v>
      </c>
      <c r="C480" s="21">
        <v>2.2999999999999998</v>
      </c>
      <c r="D480" s="21">
        <v>3.85</v>
      </c>
      <c r="E480" s="36">
        <f t="shared" ref="E480:E485" si="16">C480*D480</f>
        <v>8.8549999999999986</v>
      </c>
      <c r="F480" s="15"/>
    </row>
    <row r="481" spans="1:6" s="13" customFormat="1" x14ac:dyDescent="0.25">
      <c r="A481" s="42"/>
      <c r="B481" s="24" t="s">
        <v>285</v>
      </c>
      <c r="C481" s="21">
        <v>7.85</v>
      </c>
      <c r="D481" s="21">
        <v>0.8</v>
      </c>
      <c r="E481" s="36">
        <f t="shared" si="16"/>
        <v>6.28</v>
      </c>
      <c r="F481" s="15"/>
    </row>
    <row r="482" spans="1:6" s="13" customFormat="1" x14ac:dyDescent="0.25">
      <c r="A482" s="42"/>
      <c r="B482" s="44"/>
      <c r="C482" s="21">
        <v>4.5</v>
      </c>
      <c r="D482" s="21">
        <v>0.8</v>
      </c>
      <c r="E482" s="36">
        <f t="shared" si="16"/>
        <v>3.6</v>
      </c>
      <c r="F482" s="15"/>
    </row>
    <row r="483" spans="1:6" s="13" customFormat="1" x14ac:dyDescent="0.25">
      <c r="A483" s="42"/>
      <c r="B483" s="24"/>
      <c r="C483" s="21">
        <v>2.5</v>
      </c>
      <c r="D483" s="21">
        <v>0.8</v>
      </c>
      <c r="E483" s="22">
        <f t="shared" si="16"/>
        <v>2</v>
      </c>
      <c r="F483" s="15"/>
    </row>
    <row r="484" spans="1:6" s="13" customFormat="1" x14ac:dyDescent="0.25">
      <c r="A484" s="42"/>
      <c r="B484" s="24"/>
      <c r="C484" s="21">
        <v>5.2</v>
      </c>
      <c r="D484" s="21">
        <v>0.8</v>
      </c>
      <c r="E484" s="22">
        <f t="shared" si="16"/>
        <v>4.16</v>
      </c>
      <c r="F484" s="15"/>
    </row>
    <row r="485" spans="1:6" s="13" customFormat="1" x14ac:dyDescent="0.25">
      <c r="A485" s="42"/>
      <c r="B485" s="24"/>
      <c r="C485" s="21">
        <v>6.35</v>
      </c>
      <c r="D485" s="21">
        <v>0.8</v>
      </c>
      <c r="E485" s="22">
        <f t="shared" si="16"/>
        <v>5.08</v>
      </c>
      <c r="F485" s="15"/>
    </row>
    <row r="486" spans="1:6" s="13" customFormat="1" x14ac:dyDescent="0.25">
      <c r="A486" s="42"/>
      <c r="B486" s="24"/>
      <c r="C486" s="21"/>
      <c r="D486" s="32" t="s">
        <v>4</v>
      </c>
      <c r="E486" s="48">
        <f>SUM(E479:E485)</f>
        <v>53.204999999999998</v>
      </c>
      <c r="F486" s="15"/>
    </row>
    <row r="487" spans="1:6" s="13" customFormat="1" x14ac:dyDescent="0.25">
      <c r="A487" s="42"/>
      <c r="B487" s="39"/>
      <c r="C487" s="31"/>
      <c r="D487" s="61" t="s">
        <v>450</v>
      </c>
      <c r="E487" s="110"/>
      <c r="F487" s="15"/>
    </row>
    <row r="488" spans="1:6" s="13" customFormat="1" x14ac:dyDescent="0.25">
      <c r="A488" s="42"/>
      <c r="B488" s="37"/>
      <c r="C488" s="29"/>
      <c r="D488" s="26" t="s">
        <v>4</v>
      </c>
      <c r="E488" s="50">
        <f>+E486*0.07</f>
        <v>3.7243500000000003</v>
      </c>
      <c r="F488" s="15"/>
    </row>
    <row r="489" spans="1:6" s="13" customFormat="1" x14ac:dyDescent="0.25">
      <c r="A489" s="42"/>
      <c r="C489" s="2"/>
      <c r="D489" s="2"/>
      <c r="E489" s="2"/>
      <c r="F489" s="15"/>
    </row>
    <row r="490" spans="1:6" s="13" customFormat="1" x14ac:dyDescent="0.25">
      <c r="A490" s="42">
        <v>13</v>
      </c>
      <c r="B490" s="14" t="s">
        <v>299</v>
      </c>
      <c r="C490" s="2"/>
      <c r="D490" s="2"/>
      <c r="E490" s="2"/>
      <c r="F490" s="15"/>
    </row>
    <row r="491" spans="1:6" s="13" customFormat="1" x14ac:dyDescent="0.25">
      <c r="A491" s="42" t="s">
        <v>301</v>
      </c>
      <c r="B491" s="14" t="s">
        <v>300</v>
      </c>
      <c r="C491" s="2"/>
      <c r="D491" s="2"/>
      <c r="E491" s="2"/>
      <c r="F491" s="15"/>
    </row>
    <row r="492" spans="1:6" s="13" customFormat="1" x14ac:dyDescent="0.25">
      <c r="A492" s="42" t="s">
        <v>302</v>
      </c>
      <c r="B492" s="14" t="s">
        <v>313</v>
      </c>
      <c r="C492" s="2"/>
      <c r="D492" s="2"/>
      <c r="E492" s="2"/>
      <c r="F492" s="15"/>
    </row>
    <row r="493" spans="1:6" s="13" customFormat="1" x14ac:dyDescent="0.25">
      <c r="A493" s="42" t="s">
        <v>306</v>
      </c>
      <c r="B493" s="33" t="s">
        <v>303</v>
      </c>
      <c r="C493" s="34"/>
      <c r="D493" s="34"/>
      <c r="E493" s="38"/>
      <c r="F493" s="15"/>
    </row>
    <row r="494" spans="1:6" s="13" customFormat="1" x14ac:dyDescent="0.25">
      <c r="A494" s="42"/>
      <c r="B494" s="28" t="s">
        <v>309</v>
      </c>
      <c r="C494" s="29"/>
      <c r="D494" s="26" t="s">
        <v>4</v>
      </c>
      <c r="E494" s="27">
        <f>F657</f>
        <v>307.64999999999975</v>
      </c>
      <c r="F494" s="15"/>
    </row>
    <row r="495" spans="1:6" s="13" customFormat="1" x14ac:dyDescent="0.25">
      <c r="A495" s="42"/>
      <c r="B495" s="72"/>
      <c r="C495" s="2"/>
      <c r="D495" s="2"/>
      <c r="E495" s="2"/>
      <c r="F495" s="15"/>
    </row>
    <row r="496" spans="1:6" s="13" customFormat="1" x14ac:dyDescent="0.25">
      <c r="A496" s="42" t="s">
        <v>307</v>
      </c>
      <c r="B496" s="33" t="s">
        <v>304</v>
      </c>
      <c r="C496" s="34"/>
      <c r="D496" s="34"/>
      <c r="E496" s="38"/>
      <c r="F496" s="15"/>
    </row>
    <row r="497" spans="1:6" s="13" customFormat="1" x14ac:dyDescent="0.25">
      <c r="A497" s="42"/>
      <c r="B497" s="28" t="s">
        <v>309</v>
      </c>
      <c r="C497" s="29"/>
      <c r="D497" s="26" t="s">
        <v>4</v>
      </c>
      <c r="E497" s="27">
        <f>F657</f>
        <v>307.64999999999975</v>
      </c>
      <c r="F497" s="15"/>
    </row>
    <row r="498" spans="1:6" s="13" customFormat="1" x14ac:dyDescent="0.25">
      <c r="A498" s="42"/>
      <c r="B498" s="72"/>
      <c r="C498" s="2"/>
      <c r="D498" s="2"/>
      <c r="E498" s="2"/>
      <c r="F498" s="15"/>
    </row>
    <row r="499" spans="1:6" ht="25.5" x14ac:dyDescent="0.25">
      <c r="A499" s="42" t="s">
        <v>308</v>
      </c>
      <c r="B499" s="33" t="s">
        <v>305</v>
      </c>
      <c r="C499" s="18" t="s">
        <v>0</v>
      </c>
      <c r="D499" s="18" t="s">
        <v>1</v>
      </c>
      <c r="E499" s="19" t="s">
        <v>2</v>
      </c>
    </row>
    <row r="500" spans="1:6" x14ac:dyDescent="0.25">
      <c r="B500" s="24" t="s">
        <v>14</v>
      </c>
      <c r="C500" s="21">
        <v>2.82</v>
      </c>
      <c r="D500" s="21">
        <v>0.8</v>
      </c>
      <c r="E500" s="22">
        <f t="shared" ref="E500:E521" si="17">+ROUND(C500*D500,2)</f>
        <v>2.2599999999999998</v>
      </c>
    </row>
    <row r="501" spans="1:6" x14ac:dyDescent="0.25">
      <c r="B501" s="24"/>
      <c r="C501" s="21">
        <v>3.4</v>
      </c>
      <c r="D501" s="21">
        <v>0.8</v>
      </c>
      <c r="E501" s="22">
        <f t="shared" si="17"/>
        <v>2.72</v>
      </c>
    </row>
    <row r="502" spans="1:6" x14ac:dyDescent="0.25">
      <c r="B502" s="24"/>
      <c r="C502" s="21">
        <f>2*3.12</f>
        <v>6.24</v>
      </c>
      <c r="D502" s="21">
        <v>0.8</v>
      </c>
      <c r="E502" s="22">
        <f t="shared" si="17"/>
        <v>4.99</v>
      </c>
    </row>
    <row r="503" spans="1:6" x14ac:dyDescent="0.25">
      <c r="B503" s="24"/>
      <c r="C503" s="21">
        <v>0.4</v>
      </c>
      <c r="D503" s="21">
        <v>0.8</v>
      </c>
      <c r="E503" s="22">
        <f t="shared" si="17"/>
        <v>0.32</v>
      </c>
    </row>
    <row r="504" spans="1:6" x14ac:dyDescent="0.25">
      <c r="B504" s="24" t="s">
        <v>15</v>
      </c>
      <c r="C504" s="21">
        <f>2*3</f>
        <v>6</v>
      </c>
      <c r="D504" s="21">
        <v>0.8</v>
      </c>
      <c r="E504" s="22">
        <f t="shared" si="17"/>
        <v>4.8</v>
      </c>
    </row>
    <row r="505" spans="1:6" x14ac:dyDescent="0.25">
      <c r="B505" s="24"/>
      <c r="C505" s="21">
        <f>2*3.4</f>
        <v>6.8</v>
      </c>
      <c r="D505" s="21">
        <v>0.8</v>
      </c>
      <c r="E505" s="22">
        <f t="shared" si="17"/>
        <v>5.44</v>
      </c>
    </row>
    <row r="506" spans="1:6" x14ac:dyDescent="0.25">
      <c r="B506" s="24" t="s">
        <v>21</v>
      </c>
      <c r="C506" s="21">
        <f>2*2.7</f>
        <v>5.4</v>
      </c>
      <c r="D506" s="21">
        <v>0.8</v>
      </c>
      <c r="E506" s="22">
        <f t="shared" si="17"/>
        <v>4.32</v>
      </c>
    </row>
    <row r="507" spans="1:6" x14ac:dyDescent="0.25">
      <c r="B507" s="24"/>
      <c r="C507" s="21">
        <f>2*3.4</f>
        <v>6.8</v>
      </c>
      <c r="D507" s="21">
        <v>0.8</v>
      </c>
      <c r="E507" s="22">
        <f t="shared" si="17"/>
        <v>5.44</v>
      </c>
    </row>
    <row r="508" spans="1:6" x14ac:dyDescent="0.25">
      <c r="B508" s="24" t="s">
        <v>22</v>
      </c>
      <c r="C508" s="21">
        <f>2*1.5</f>
        <v>3</v>
      </c>
      <c r="D508" s="21">
        <v>0.8</v>
      </c>
      <c r="E508" s="22">
        <f t="shared" si="17"/>
        <v>2.4</v>
      </c>
    </row>
    <row r="509" spans="1:6" x14ac:dyDescent="0.25">
      <c r="B509" s="24"/>
      <c r="C509" s="21">
        <f>2*1.8</f>
        <v>3.6</v>
      </c>
      <c r="D509" s="21">
        <v>0.8</v>
      </c>
      <c r="E509" s="22">
        <f t="shared" si="17"/>
        <v>2.88</v>
      </c>
    </row>
    <row r="510" spans="1:6" x14ac:dyDescent="0.25">
      <c r="B510" s="24" t="s">
        <v>23</v>
      </c>
      <c r="C510" s="21">
        <f>2*1.3</f>
        <v>2.6</v>
      </c>
      <c r="D510" s="21">
        <v>0.8</v>
      </c>
      <c r="E510" s="22">
        <f t="shared" si="17"/>
        <v>2.08</v>
      </c>
    </row>
    <row r="511" spans="1:6" x14ac:dyDescent="0.25">
      <c r="B511" s="24"/>
      <c r="C511" s="21">
        <f>2*1.8</f>
        <v>3.6</v>
      </c>
      <c r="D511" s="21">
        <v>0.8</v>
      </c>
      <c r="E511" s="22">
        <f t="shared" si="17"/>
        <v>2.88</v>
      </c>
    </row>
    <row r="512" spans="1:6" x14ac:dyDescent="0.25">
      <c r="B512" s="24" t="s">
        <v>24</v>
      </c>
      <c r="C512" s="21">
        <v>2.8</v>
      </c>
      <c r="D512" s="21">
        <v>0.8</v>
      </c>
      <c r="E512" s="22">
        <f t="shared" si="17"/>
        <v>2.2400000000000002</v>
      </c>
    </row>
    <row r="513" spans="2:5" x14ac:dyDescent="0.25">
      <c r="B513" s="24"/>
      <c r="C513" s="21">
        <v>3.25</v>
      </c>
      <c r="D513" s="21">
        <v>0.8</v>
      </c>
      <c r="E513" s="22">
        <f t="shared" si="17"/>
        <v>2.6</v>
      </c>
    </row>
    <row r="514" spans="2:5" x14ac:dyDescent="0.25">
      <c r="B514" s="24"/>
      <c r="C514" s="21">
        <v>2.61</v>
      </c>
      <c r="D514" s="21">
        <v>0.8</v>
      </c>
      <c r="E514" s="22">
        <f t="shared" si="17"/>
        <v>2.09</v>
      </c>
    </row>
    <row r="515" spans="2:5" x14ac:dyDescent="0.25">
      <c r="B515" s="24"/>
      <c r="C515" s="21">
        <v>3.06</v>
      </c>
      <c r="D515" s="21">
        <v>0.8</v>
      </c>
      <c r="E515" s="22">
        <f t="shared" si="17"/>
        <v>2.4500000000000002</v>
      </c>
    </row>
    <row r="516" spans="2:5" x14ac:dyDescent="0.25">
      <c r="B516" s="24"/>
      <c r="C516" s="21">
        <v>0.27</v>
      </c>
      <c r="D516" s="21">
        <v>0.8</v>
      </c>
      <c r="E516" s="22">
        <f t="shared" si="17"/>
        <v>0.22</v>
      </c>
    </row>
    <row r="517" spans="2:5" x14ac:dyDescent="0.25">
      <c r="B517" s="24" t="s">
        <v>25</v>
      </c>
      <c r="C517" s="21">
        <v>2.61</v>
      </c>
      <c r="D517" s="21">
        <v>0.8</v>
      </c>
      <c r="E517" s="22">
        <f t="shared" si="17"/>
        <v>2.09</v>
      </c>
    </row>
    <row r="518" spans="2:5" x14ac:dyDescent="0.25">
      <c r="B518" s="24"/>
      <c r="C518" s="21">
        <v>2.95</v>
      </c>
      <c r="D518" s="21">
        <v>0.8</v>
      </c>
      <c r="E518" s="22">
        <f t="shared" si="17"/>
        <v>2.36</v>
      </c>
    </row>
    <row r="519" spans="2:5" x14ac:dyDescent="0.25">
      <c r="B519" s="24"/>
      <c r="C519" s="21">
        <v>2.8</v>
      </c>
      <c r="D519" s="21">
        <v>0.8</v>
      </c>
      <c r="E519" s="22">
        <f t="shared" si="17"/>
        <v>2.2400000000000002</v>
      </c>
    </row>
    <row r="520" spans="2:5" x14ac:dyDescent="0.25">
      <c r="B520" s="24"/>
      <c r="C520" s="21">
        <v>2.75</v>
      </c>
      <c r="D520" s="21">
        <v>0.8</v>
      </c>
      <c r="E520" s="22">
        <f t="shared" si="17"/>
        <v>2.2000000000000002</v>
      </c>
    </row>
    <row r="521" spans="2:5" x14ac:dyDescent="0.25">
      <c r="B521" s="24"/>
      <c r="C521" s="21">
        <v>0.27</v>
      </c>
      <c r="D521" s="21">
        <v>0.8</v>
      </c>
      <c r="E521" s="22">
        <f t="shared" si="17"/>
        <v>0.22</v>
      </c>
    </row>
    <row r="522" spans="2:5" x14ac:dyDescent="0.25">
      <c r="B522" s="24" t="s">
        <v>26</v>
      </c>
      <c r="C522" s="21">
        <v>1.2</v>
      </c>
      <c r="D522" s="21">
        <v>0.8</v>
      </c>
      <c r="E522" s="22">
        <f t="shared" ref="E522:E529" si="18">+ROUND(C522*D522,2)</f>
        <v>0.96</v>
      </c>
    </row>
    <row r="523" spans="2:5" x14ac:dyDescent="0.25">
      <c r="B523" s="24"/>
      <c r="C523" s="21">
        <v>2.7</v>
      </c>
      <c r="D523" s="21">
        <v>0.8</v>
      </c>
      <c r="E523" s="22">
        <f t="shared" si="18"/>
        <v>2.16</v>
      </c>
    </row>
    <row r="524" spans="2:5" x14ac:dyDescent="0.25">
      <c r="B524" s="24"/>
      <c r="C524" s="21">
        <v>3.42</v>
      </c>
      <c r="D524" s="21">
        <v>0.8</v>
      </c>
      <c r="E524" s="22">
        <f t="shared" si="18"/>
        <v>2.74</v>
      </c>
    </row>
    <row r="525" spans="2:5" x14ac:dyDescent="0.25">
      <c r="B525" s="24"/>
      <c r="C525" s="21">
        <v>0.4</v>
      </c>
      <c r="D525" s="21">
        <v>0.8</v>
      </c>
      <c r="E525" s="22">
        <f t="shared" si="18"/>
        <v>0.32</v>
      </c>
    </row>
    <row r="526" spans="2:5" x14ac:dyDescent="0.25">
      <c r="B526" s="24"/>
      <c r="C526" s="21">
        <v>1.72</v>
      </c>
      <c r="D526" s="21">
        <v>0.8</v>
      </c>
      <c r="E526" s="22">
        <f t="shared" si="18"/>
        <v>1.38</v>
      </c>
    </row>
    <row r="527" spans="2:5" x14ac:dyDescent="0.25">
      <c r="B527" s="24"/>
      <c r="C527" s="21">
        <v>2.25</v>
      </c>
      <c r="D527" s="21">
        <v>0.8</v>
      </c>
      <c r="E527" s="22">
        <f t="shared" si="18"/>
        <v>1.8</v>
      </c>
    </row>
    <row r="528" spans="2:5" x14ac:dyDescent="0.25">
      <c r="B528" s="24"/>
      <c r="C528" s="21">
        <v>0.35</v>
      </c>
      <c r="D528" s="21">
        <v>0.8</v>
      </c>
      <c r="E528" s="22">
        <f t="shared" si="18"/>
        <v>0.28000000000000003</v>
      </c>
    </row>
    <row r="529" spans="2:5" x14ac:dyDescent="0.25">
      <c r="B529" s="24"/>
      <c r="C529" s="21">
        <v>0.45</v>
      </c>
      <c r="D529" s="21">
        <v>0.8</v>
      </c>
      <c r="E529" s="22">
        <f t="shared" si="18"/>
        <v>0.36</v>
      </c>
    </row>
    <row r="530" spans="2:5" x14ac:dyDescent="0.25">
      <c r="B530" s="24" t="s">
        <v>27</v>
      </c>
      <c r="C530" s="21">
        <v>0.27</v>
      </c>
      <c r="D530" s="21">
        <v>0.8</v>
      </c>
      <c r="E530" s="22">
        <f t="shared" ref="E530:E539" si="19">+ROUND(C530*D530,2)</f>
        <v>0.22</v>
      </c>
    </row>
    <row r="531" spans="2:5" x14ac:dyDescent="0.25">
      <c r="B531" s="24"/>
      <c r="C531" s="21">
        <v>2.21</v>
      </c>
      <c r="D531" s="21">
        <v>0.8</v>
      </c>
      <c r="E531" s="22">
        <f t="shared" si="19"/>
        <v>1.77</v>
      </c>
    </row>
    <row r="532" spans="2:5" x14ac:dyDescent="0.25">
      <c r="B532" s="24"/>
      <c r="C532" s="21">
        <v>2.7</v>
      </c>
      <c r="D532" s="21">
        <v>0.8</v>
      </c>
      <c r="E532" s="22">
        <f t="shared" si="19"/>
        <v>2.16</v>
      </c>
    </row>
    <row r="533" spans="2:5" x14ac:dyDescent="0.25">
      <c r="B533" s="24"/>
      <c r="C533" s="21">
        <v>2.4</v>
      </c>
      <c r="D533" s="21">
        <v>0.8</v>
      </c>
      <c r="E533" s="22">
        <f t="shared" si="19"/>
        <v>1.92</v>
      </c>
    </row>
    <row r="534" spans="2:5" x14ac:dyDescent="0.25">
      <c r="B534" s="24"/>
      <c r="C534" s="21">
        <v>2.5299999999999998</v>
      </c>
      <c r="D534" s="21">
        <v>0.8</v>
      </c>
      <c r="E534" s="22">
        <f t="shared" si="19"/>
        <v>2.02</v>
      </c>
    </row>
    <row r="535" spans="2:5" x14ac:dyDescent="0.25">
      <c r="B535" s="24" t="s">
        <v>28</v>
      </c>
      <c r="C535" s="21">
        <v>2.4</v>
      </c>
      <c r="D535" s="21">
        <v>0.8</v>
      </c>
      <c r="E535" s="22">
        <f t="shared" si="19"/>
        <v>1.92</v>
      </c>
    </row>
    <row r="536" spans="2:5" x14ac:dyDescent="0.25">
      <c r="B536" s="24"/>
      <c r="C536" s="21">
        <v>2.7</v>
      </c>
      <c r="D536" s="21">
        <v>0.8</v>
      </c>
      <c r="E536" s="22">
        <f t="shared" si="19"/>
        <v>2.16</v>
      </c>
    </row>
    <row r="537" spans="2:5" x14ac:dyDescent="0.25">
      <c r="B537" s="24"/>
      <c r="C537" s="21">
        <v>2.21</v>
      </c>
      <c r="D537" s="21">
        <v>0.8</v>
      </c>
      <c r="E537" s="22">
        <f t="shared" si="19"/>
        <v>1.77</v>
      </c>
    </row>
    <row r="538" spans="2:5" x14ac:dyDescent="0.25">
      <c r="B538" s="24"/>
      <c r="C538" s="21">
        <v>2.5099999999999998</v>
      </c>
      <c r="D538" s="21">
        <v>0.8</v>
      </c>
      <c r="E538" s="22">
        <f t="shared" si="19"/>
        <v>2.0099999999999998</v>
      </c>
    </row>
    <row r="539" spans="2:5" x14ac:dyDescent="0.25">
      <c r="B539" s="24"/>
      <c r="C539" s="21">
        <v>0.27</v>
      </c>
      <c r="D539" s="21">
        <v>0.8</v>
      </c>
      <c r="E539" s="22">
        <f t="shared" si="19"/>
        <v>0.22</v>
      </c>
    </row>
    <row r="540" spans="2:5" x14ac:dyDescent="0.25">
      <c r="B540" s="24" t="s">
        <v>29</v>
      </c>
      <c r="C540" s="21">
        <v>1.2</v>
      </c>
      <c r="D540" s="21">
        <v>0.8</v>
      </c>
      <c r="E540" s="22">
        <f t="shared" ref="E540:E545" si="20">+ROUND(C540*D540,2)</f>
        <v>0.96</v>
      </c>
    </row>
    <row r="541" spans="2:5" x14ac:dyDescent="0.25">
      <c r="B541" s="24"/>
      <c r="C541" s="21">
        <v>0.35</v>
      </c>
      <c r="D541" s="21">
        <v>0.8</v>
      </c>
      <c r="E541" s="22">
        <f t="shared" si="20"/>
        <v>0.28000000000000003</v>
      </c>
    </row>
    <row r="542" spans="2:5" x14ac:dyDescent="0.25">
      <c r="B542" s="24"/>
      <c r="C542" s="21">
        <v>2.25</v>
      </c>
      <c r="D542" s="21">
        <v>0.8</v>
      </c>
      <c r="E542" s="22">
        <f t="shared" si="20"/>
        <v>1.8</v>
      </c>
    </row>
    <row r="543" spans="2:5" x14ac:dyDescent="0.25">
      <c r="B543" s="24"/>
      <c r="C543" s="21">
        <v>2</v>
      </c>
      <c r="D543" s="21">
        <v>0.8</v>
      </c>
      <c r="E543" s="22">
        <f t="shared" si="20"/>
        <v>1.6</v>
      </c>
    </row>
    <row r="544" spans="2:5" x14ac:dyDescent="0.25">
      <c r="B544" s="24"/>
      <c r="C544" s="21">
        <v>3.7</v>
      </c>
      <c r="D544" s="21">
        <v>0.8</v>
      </c>
      <c r="E544" s="22">
        <f t="shared" si="20"/>
        <v>2.96</v>
      </c>
    </row>
    <row r="545" spans="2:5" x14ac:dyDescent="0.25">
      <c r="B545" s="24"/>
      <c r="C545" s="21">
        <v>2.7</v>
      </c>
      <c r="D545" s="21">
        <v>0.8</v>
      </c>
      <c r="E545" s="22">
        <f t="shared" si="20"/>
        <v>2.16</v>
      </c>
    </row>
    <row r="546" spans="2:5" x14ac:dyDescent="0.25">
      <c r="B546" s="24" t="s">
        <v>30</v>
      </c>
      <c r="C546" s="21">
        <f>2*1.6</f>
        <v>3.2</v>
      </c>
      <c r="D546" s="21">
        <v>0.8</v>
      </c>
      <c r="E546" s="22">
        <f t="shared" ref="E546:E570" si="21">+ROUND(C546*D546,2)</f>
        <v>2.56</v>
      </c>
    </row>
    <row r="547" spans="2:5" x14ac:dyDescent="0.25">
      <c r="B547" s="24"/>
      <c r="C547" s="21">
        <f>2*2.1</f>
        <v>4.2</v>
      </c>
      <c r="D547" s="21">
        <v>0.8</v>
      </c>
      <c r="E547" s="22">
        <f t="shared" si="21"/>
        <v>3.36</v>
      </c>
    </row>
    <row r="548" spans="2:5" x14ac:dyDescent="0.25">
      <c r="B548" s="24" t="s">
        <v>31</v>
      </c>
      <c r="C548" s="21">
        <v>2.16</v>
      </c>
      <c r="D548" s="21">
        <v>0.8</v>
      </c>
      <c r="E548" s="22">
        <f t="shared" si="21"/>
        <v>1.73</v>
      </c>
    </row>
    <row r="549" spans="2:5" x14ac:dyDescent="0.25">
      <c r="B549" s="24"/>
      <c r="C549" s="21">
        <v>2.7</v>
      </c>
      <c r="D549" s="21">
        <v>0.8</v>
      </c>
      <c r="E549" s="22">
        <f t="shared" si="21"/>
        <v>2.16</v>
      </c>
    </row>
    <row r="550" spans="2:5" x14ac:dyDescent="0.25">
      <c r="B550" s="24"/>
      <c r="C550" s="21">
        <v>2.35</v>
      </c>
      <c r="D550" s="21">
        <v>0.8</v>
      </c>
      <c r="E550" s="22">
        <f t="shared" si="21"/>
        <v>1.88</v>
      </c>
    </row>
    <row r="551" spans="2:5" x14ac:dyDescent="0.25">
      <c r="B551" s="24"/>
      <c r="C551" s="21">
        <v>2.5099999999999998</v>
      </c>
      <c r="D551" s="21">
        <v>0.8</v>
      </c>
      <c r="E551" s="22">
        <f t="shared" si="21"/>
        <v>2.0099999999999998</v>
      </c>
    </row>
    <row r="552" spans="2:5" x14ac:dyDescent="0.25">
      <c r="B552" s="24"/>
      <c r="C552" s="21">
        <v>0.27</v>
      </c>
      <c r="D552" s="21">
        <v>0.8</v>
      </c>
      <c r="E552" s="22">
        <f t="shared" si="21"/>
        <v>0.22</v>
      </c>
    </row>
    <row r="553" spans="2:5" x14ac:dyDescent="0.25">
      <c r="B553" s="24" t="s">
        <v>6</v>
      </c>
      <c r="C553" s="21">
        <f>2*3.45</f>
        <v>6.9</v>
      </c>
      <c r="D553" s="21">
        <v>0.8</v>
      </c>
      <c r="E553" s="22">
        <f t="shared" si="21"/>
        <v>5.52</v>
      </c>
    </row>
    <row r="554" spans="2:5" x14ac:dyDescent="0.25">
      <c r="B554" s="24"/>
      <c r="C554" s="21">
        <f>2*2.45</f>
        <v>4.9000000000000004</v>
      </c>
      <c r="D554" s="21">
        <v>0.8</v>
      </c>
      <c r="E554" s="22">
        <f t="shared" si="21"/>
        <v>3.92</v>
      </c>
    </row>
    <row r="555" spans="2:5" x14ac:dyDescent="0.25">
      <c r="B555" s="24" t="s">
        <v>32</v>
      </c>
      <c r="C555" s="21">
        <f>2*3.2</f>
        <v>6.4</v>
      </c>
      <c r="D555" s="21">
        <v>0.8</v>
      </c>
      <c r="E555" s="22">
        <f t="shared" si="21"/>
        <v>5.12</v>
      </c>
    </row>
    <row r="556" spans="2:5" x14ac:dyDescent="0.25">
      <c r="B556" s="24"/>
      <c r="C556" s="21">
        <f>2*1.9</f>
        <v>3.8</v>
      </c>
      <c r="D556" s="21">
        <v>0.8</v>
      </c>
      <c r="E556" s="22">
        <f t="shared" si="21"/>
        <v>3.04</v>
      </c>
    </row>
    <row r="557" spans="2:5" x14ac:dyDescent="0.25">
      <c r="B557" s="24" t="s">
        <v>33</v>
      </c>
      <c r="C557" s="21">
        <v>3.2</v>
      </c>
      <c r="D557" s="21">
        <v>0.8</v>
      </c>
      <c r="E557" s="22">
        <f t="shared" si="21"/>
        <v>2.56</v>
      </c>
    </row>
    <row r="558" spans="2:5" x14ac:dyDescent="0.25">
      <c r="B558" s="24"/>
      <c r="C558" s="21">
        <v>2</v>
      </c>
      <c r="D558" s="21">
        <v>0.8</v>
      </c>
      <c r="E558" s="22">
        <f t="shared" si="21"/>
        <v>1.6</v>
      </c>
    </row>
    <row r="559" spans="2:5" x14ac:dyDescent="0.25">
      <c r="B559" s="24"/>
      <c r="C559" s="21">
        <v>3.02</v>
      </c>
      <c r="D559" s="21">
        <v>0.8</v>
      </c>
      <c r="E559" s="22">
        <f t="shared" si="21"/>
        <v>2.42</v>
      </c>
    </row>
    <row r="560" spans="2:5" x14ac:dyDescent="0.25">
      <c r="B560" s="24"/>
      <c r="C560" s="21">
        <v>0.27</v>
      </c>
      <c r="D560" s="21">
        <v>0.8</v>
      </c>
      <c r="E560" s="22">
        <f t="shared" si="21"/>
        <v>0.22</v>
      </c>
    </row>
    <row r="561" spans="2:5" x14ac:dyDescent="0.25">
      <c r="B561" s="24"/>
      <c r="C561" s="21">
        <v>1.81</v>
      </c>
      <c r="D561" s="21">
        <v>0.8</v>
      </c>
      <c r="E561" s="22">
        <f t="shared" si="21"/>
        <v>1.45</v>
      </c>
    </row>
    <row r="562" spans="2:5" x14ac:dyDescent="0.25">
      <c r="B562" s="24" t="s">
        <v>292</v>
      </c>
      <c r="C562" s="21">
        <f>2*1.5</f>
        <v>3</v>
      </c>
      <c r="D562" s="21">
        <v>0.8</v>
      </c>
      <c r="E562" s="22">
        <f t="shared" si="21"/>
        <v>2.4</v>
      </c>
    </row>
    <row r="563" spans="2:5" x14ac:dyDescent="0.25">
      <c r="B563" s="24"/>
      <c r="C563" s="21">
        <f>2*1.4</f>
        <v>2.8</v>
      </c>
      <c r="D563" s="21">
        <v>0.8</v>
      </c>
      <c r="E563" s="22">
        <f t="shared" si="21"/>
        <v>2.2400000000000002</v>
      </c>
    </row>
    <row r="564" spans="2:5" x14ac:dyDescent="0.25">
      <c r="B564" s="24" t="s">
        <v>293</v>
      </c>
      <c r="C564" s="21">
        <f>2*1.5</f>
        <v>3</v>
      </c>
      <c r="D564" s="21">
        <v>0.8</v>
      </c>
      <c r="E564" s="22">
        <f t="shared" si="21"/>
        <v>2.4</v>
      </c>
    </row>
    <row r="565" spans="2:5" x14ac:dyDescent="0.25">
      <c r="B565" s="24"/>
      <c r="C565" s="21">
        <f>2*1.4</f>
        <v>2.8</v>
      </c>
      <c r="D565" s="21">
        <v>0.8</v>
      </c>
      <c r="E565" s="22">
        <f t="shared" si="21"/>
        <v>2.2400000000000002</v>
      </c>
    </row>
    <row r="566" spans="2:5" x14ac:dyDescent="0.25">
      <c r="B566" s="24" t="s">
        <v>294</v>
      </c>
      <c r="C566" s="21">
        <v>3.75</v>
      </c>
      <c r="D566" s="21">
        <v>0.8</v>
      </c>
      <c r="E566" s="22">
        <f t="shared" si="21"/>
        <v>3</v>
      </c>
    </row>
    <row r="567" spans="2:5" x14ac:dyDescent="0.25">
      <c r="B567" s="24"/>
      <c r="C567" s="21">
        <v>4</v>
      </c>
      <c r="D567" s="21">
        <v>0.8</v>
      </c>
      <c r="E567" s="22">
        <f t="shared" si="21"/>
        <v>3.2</v>
      </c>
    </row>
    <row r="568" spans="2:5" x14ac:dyDescent="0.25">
      <c r="B568" s="24"/>
      <c r="C568" s="21">
        <v>5.31</v>
      </c>
      <c r="D568" s="21">
        <v>0.8</v>
      </c>
      <c r="E568" s="22">
        <f t="shared" si="21"/>
        <v>4.25</v>
      </c>
    </row>
    <row r="569" spans="2:5" x14ac:dyDescent="0.25">
      <c r="B569" s="24"/>
      <c r="C569" s="21">
        <v>0.27</v>
      </c>
      <c r="D569" s="21">
        <v>0.8</v>
      </c>
      <c r="E569" s="22">
        <f t="shared" si="21"/>
        <v>0.22</v>
      </c>
    </row>
    <row r="570" spans="2:5" x14ac:dyDescent="0.25">
      <c r="B570" s="24"/>
      <c r="C570" s="21">
        <v>3.21</v>
      </c>
      <c r="D570" s="21">
        <v>0.8</v>
      </c>
      <c r="E570" s="22">
        <f t="shared" si="21"/>
        <v>2.57</v>
      </c>
    </row>
    <row r="571" spans="2:5" x14ac:dyDescent="0.25">
      <c r="B571" s="24"/>
      <c r="C571" s="21">
        <v>1.75</v>
      </c>
      <c r="D571" s="21">
        <v>0.8</v>
      </c>
      <c r="E571" s="22">
        <f t="shared" ref="E571:E577" si="22">+ROUND(C571*D571,2)</f>
        <v>1.4</v>
      </c>
    </row>
    <row r="572" spans="2:5" x14ac:dyDescent="0.25">
      <c r="B572" s="24"/>
      <c r="C572" s="21">
        <v>0.6</v>
      </c>
      <c r="D572" s="21">
        <v>0.8</v>
      </c>
      <c r="E572" s="22">
        <f t="shared" si="22"/>
        <v>0.48</v>
      </c>
    </row>
    <row r="573" spans="2:5" x14ac:dyDescent="0.25">
      <c r="B573" s="24" t="s">
        <v>34</v>
      </c>
      <c r="C573" s="21">
        <v>2.8</v>
      </c>
      <c r="D573" s="21">
        <v>0.8</v>
      </c>
      <c r="E573" s="22">
        <f t="shared" si="22"/>
        <v>2.2400000000000002</v>
      </c>
    </row>
    <row r="574" spans="2:5" x14ac:dyDescent="0.25">
      <c r="B574" s="24"/>
      <c r="C574" s="21">
        <v>3.52</v>
      </c>
      <c r="D574" s="21">
        <v>0.8</v>
      </c>
      <c r="E574" s="22">
        <f t="shared" si="22"/>
        <v>2.82</v>
      </c>
    </row>
    <row r="575" spans="2:5" x14ac:dyDescent="0.25">
      <c r="B575" s="24"/>
      <c r="C575" s="21">
        <v>0.27</v>
      </c>
      <c r="D575" s="21">
        <v>0.8</v>
      </c>
      <c r="E575" s="22">
        <f t="shared" si="22"/>
        <v>0.22</v>
      </c>
    </row>
    <row r="576" spans="2:5" x14ac:dyDescent="0.25">
      <c r="B576" s="24"/>
      <c r="C576" s="21">
        <v>2.52</v>
      </c>
      <c r="D576" s="21">
        <v>0.8</v>
      </c>
      <c r="E576" s="22">
        <f t="shared" si="22"/>
        <v>2.02</v>
      </c>
    </row>
    <row r="577" spans="2:5" x14ac:dyDescent="0.25">
      <c r="B577" s="24"/>
      <c r="C577" s="21">
        <v>3.8</v>
      </c>
      <c r="D577" s="21">
        <v>0.8</v>
      </c>
      <c r="E577" s="22">
        <f t="shared" si="22"/>
        <v>3.04</v>
      </c>
    </row>
    <row r="578" spans="2:5" x14ac:dyDescent="0.25">
      <c r="B578" s="24" t="s">
        <v>35</v>
      </c>
      <c r="C578" s="21">
        <f>2*1.5</f>
        <v>3</v>
      </c>
      <c r="D578" s="21">
        <v>0.8</v>
      </c>
      <c r="E578" s="22">
        <f t="shared" ref="E578:E597" si="23">+ROUND(C578*D578,2)</f>
        <v>2.4</v>
      </c>
    </row>
    <row r="579" spans="2:5" x14ac:dyDescent="0.25">
      <c r="B579" s="24"/>
      <c r="C579" s="21">
        <f>2*2.4</f>
        <v>4.8</v>
      </c>
      <c r="D579" s="21">
        <v>0.8</v>
      </c>
      <c r="E579" s="22">
        <f t="shared" si="23"/>
        <v>3.84</v>
      </c>
    </row>
    <row r="580" spans="2:5" x14ac:dyDescent="0.25">
      <c r="B580" s="24" t="s">
        <v>36</v>
      </c>
      <c r="C580" s="21">
        <f>2*1.5</f>
        <v>3</v>
      </c>
      <c r="D580" s="21">
        <v>0.8</v>
      </c>
      <c r="E580" s="22">
        <f t="shared" si="23"/>
        <v>2.4</v>
      </c>
    </row>
    <row r="581" spans="2:5" x14ac:dyDescent="0.25">
      <c r="B581" s="24"/>
      <c r="C581" s="21">
        <f>2*2.4</f>
        <v>4.8</v>
      </c>
      <c r="D581" s="21">
        <v>0.8</v>
      </c>
      <c r="E581" s="22">
        <f t="shared" si="23"/>
        <v>3.84</v>
      </c>
    </row>
    <row r="582" spans="2:5" x14ac:dyDescent="0.25">
      <c r="B582" s="24" t="s">
        <v>295</v>
      </c>
      <c r="C582" s="21">
        <v>3.01</v>
      </c>
      <c r="D582" s="21">
        <v>0.8</v>
      </c>
      <c r="E582" s="22">
        <f t="shared" si="23"/>
        <v>2.41</v>
      </c>
    </row>
    <row r="583" spans="2:5" x14ac:dyDescent="0.25">
      <c r="B583" s="24"/>
      <c r="C583" s="21">
        <v>2.21</v>
      </c>
      <c r="D583" s="21">
        <v>0.8</v>
      </c>
      <c r="E583" s="22">
        <f t="shared" si="23"/>
        <v>1.77</v>
      </c>
    </row>
    <row r="584" spans="2:5" x14ac:dyDescent="0.25">
      <c r="B584" s="24"/>
      <c r="C584" s="21">
        <v>0.27</v>
      </c>
      <c r="D584" s="21">
        <v>0.8</v>
      </c>
      <c r="E584" s="22">
        <f t="shared" si="23"/>
        <v>0.22</v>
      </c>
    </row>
    <row r="585" spans="2:5" x14ac:dyDescent="0.25">
      <c r="B585" s="24"/>
      <c r="C585" s="21">
        <v>2.4</v>
      </c>
      <c r="D585" s="21">
        <v>0.8</v>
      </c>
      <c r="E585" s="22">
        <f t="shared" si="23"/>
        <v>1.92</v>
      </c>
    </row>
    <row r="586" spans="2:5" x14ac:dyDescent="0.25">
      <c r="B586" s="24"/>
      <c r="C586" s="21">
        <v>3.2</v>
      </c>
      <c r="D586" s="21">
        <v>0.8</v>
      </c>
      <c r="E586" s="22">
        <f t="shared" si="23"/>
        <v>2.56</v>
      </c>
    </row>
    <row r="587" spans="2:5" x14ac:dyDescent="0.25">
      <c r="B587" s="24" t="s">
        <v>37</v>
      </c>
      <c r="C587" s="21">
        <v>3.2</v>
      </c>
      <c r="D587" s="21">
        <v>0.8</v>
      </c>
      <c r="E587" s="22">
        <f t="shared" si="23"/>
        <v>2.56</v>
      </c>
    </row>
    <row r="588" spans="2:5" x14ac:dyDescent="0.25">
      <c r="B588" s="24"/>
      <c r="C588" s="21">
        <v>2.2000000000000002</v>
      </c>
      <c r="D588" s="21">
        <v>0.8</v>
      </c>
      <c r="E588" s="22">
        <f t="shared" si="23"/>
        <v>1.76</v>
      </c>
    </row>
    <row r="589" spans="2:5" x14ac:dyDescent="0.25">
      <c r="B589" s="24"/>
      <c r="C589" s="21">
        <v>3.9</v>
      </c>
      <c r="D589" s="21">
        <v>0.8</v>
      </c>
      <c r="E589" s="22">
        <f t="shared" si="23"/>
        <v>3.12</v>
      </c>
    </row>
    <row r="590" spans="2:5" x14ac:dyDescent="0.25">
      <c r="B590" s="24"/>
      <c r="C590" s="21">
        <f>2*1.6</f>
        <v>3.2</v>
      </c>
      <c r="D590" s="21">
        <v>0.8</v>
      </c>
      <c r="E590" s="22">
        <f t="shared" si="23"/>
        <v>2.56</v>
      </c>
    </row>
    <row r="591" spans="2:5" x14ac:dyDescent="0.25">
      <c r="B591" s="24"/>
      <c r="C591" s="21">
        <v>1.7</v>
      </c>
      <c r="D591" s="21">
        <v>0.8</v>
      </c>
      <c r="E591" s="22">
        <f t="shared" si="23"/>
        <v>1.36</v>
      </c>
    </row>
    <row r="592" spans="2:5" x14ac:dyDescent="0.25">
      <c r="B592" s="24" t="s">
        <v>296</v>
      </c>
      <c r="C592" s="21">
        <f>2*1.5</f>
        <v>3</v>
      </c>
      <c r="D592" s="21">
        <v>0.8</v>
      </c>
      <c r="E592" s="22">
        <f t="shared" si="23"/>
        <v>2.4</v>
      </c>
    </row>
    <row r="593" spans="2:5" x14ac:dyDescent="0.25">
      <c r="B593" s="24"/>
      <c r="C593" s="21">
        <f>2*1.6</f>
        <v>3.2</v>
      </c>
      <c r="D593" s="21">
        <v>0.8</v>
      </c>
      <c r="E593" s="22">
        <f t="shared" si="23"/>
        <v>2.56</v>
      </c>
    </row>
    <row r="594" spans="2:5" x14ac:dyDescent="0.25">
      <c r="B594" s="24" t="s">
        <v>39</v>
      </c>
      <c r="C594" s="21">
        <v>2</v>
      </c>
      <c r="D594" s="21">
        <v>0.8</v>
      </c>
      <c r="E594" s="22">
        <f t="shared" si="23"/>
        <v>1.6</v>
      </c>
    </row>
    <row r="595" spans="2:5" x14ac:dyDescent="0.25">
      <c r="B595" s="24"/>
      <c r="C595" s="21">
        <v>3.2</v>
      </c>
      <c r="D595" s="21">
        <v>0.8</v>
      </c>
      <c r="E595" s="22">
        <f t="shared" si="23"/>
        <v>2.56</v>
      </c>
    </row>
    <row r="596" spans="2:5" x14ac:dyDescent="0.25">
      <c r="B596" s="24"/>
      <c r="C596" s="21">
        <v>0.4</v>
      </c>
      <c r="D596" s="21">
        <v>0.8</v>
      </c>
      <c r="E596" s="22">
        <f t="shared" si="23"/>
        <v>0.32</v>
      </c>
    </row>
    <row r="597" spans="2:5" x14ac:dyDescent="0.25">
      <c r="B597" s="24"/>
      <c r="C597" s="21">
        <v>1.6</v>
      </c>
      <c r="D597" s="21">
        <v>0.8</v>
      </c>
      <c r="E597" s="22">
        <f t="shared" si="23"/>
        <v>1.28</v>
      </c>
    </row>
    <row r="598" spans="2:5" x14ac:dyDescent="0.25">
      <c r="B598" s="24" t="s">
        <v>8</v>
      </c>
      <c r="C598" s="21">
        <f>2*2</f>
        <v>4</v>
      </c>
      <c r="D598" s="21">
        <v>0.8</v>
      </c>
      <c r="E598" s="22">
        <f t="shared" ref="E598:E606" si="24">+ROUND(C598*D598,2)</f>
        <v>3.2</v>
      </c>
    </row>
    <row r="599" spans="2:5" x14ac:dyDescent="0.25">
      <c r="B599" s="24"/>
      <c r="C599" s="21">
        <f>2*3.2</f>
        <v>6.4</v>
      </c>
      <c r="D599" s="21">
        <v>0.8</v>
      </c>
      <c r="E599" s="22">
        <f t="shared" si="24"/>
        <v>5.12</v>
      </c>
    </row>
    <row r="600" spans="2:5" x14ac:dyDescent="0.25">
      <c r="B600" s="24" t="s">
        <v>297</v>
      </c>
      <c r="C600" s="21">
        <f>2*3.2</f>
        <v>6.4</v>
      </c>
      <c r="D600" s="21">
        <v>0.8</v>
      </c>
      <c r="E600" s="22">
        <f t="shared" si="24"/>
        <v>5.12</v>
      </c>
    </row>
    <row r="601" spans="2:5" x14ac:dyDescent="0.25">
      <c r="B601" s="24"/>
      <c r="C601" s="21">
        <f>2*5.75</f>
        <v>11.5</v>
      </c>
      <c r="D601" s="21">
        <v>0.8</v>
      </c>
      <c r="E601" s="22">
        <f t="shared" si="24"/>
        <v>9.1999999999999993</v>
      </c>
    </row>
    <row r="602" spans="2:5" x14ac:dyDescent="0.25">
      <c r="B602" s="24" t="s">
        <v>40</v>
      </c>
      <c r="C602" s="21">
        <f>2*4.4</f>
        <v>8.8000000000000007</v>
      </c>
      <c r="D602" s="21">
        <v>0.8</v>
      </c>
      <c r="E602" s="22">
        <f t="shared" si="24"/>
        <v>7.04</v>
      </c>
    </row>
    <row r="603" spans="2:5" x14ac:dyDescent="0.25">
      <c r="B603" s="24"/>
      <c r="C603" s="21">
        <v>1.1000000000000001</v>
      </c>
      <c r="D603" s="21">
        <v>0.8</v>
      </c>
      <c r="E603" s="22">
        <f t="shared" si="24"/>
        <v>0.88</v>
      </c>
    </row>
    <row r="604" spans="2:5" x14ac:dyDescent="0.25">
      <c r="B604" s="24"/>
      <c r="C604" s="21">
        <v>1.2</v>
      </c>
      <c r="D604" s="21">
        <v>0.8</v>
      </c>
      <c r="E604" s="22">
        <f t="shared" si="24"/>
        <v>0.96</v>
      </c>
    </row>
    <row r="605" spans="2:5" x14ac:dyDescent="0.25">
      <c r="B605" s="24" t="s">
        <v>41</v>
      </c>
      <c r="C605" s="21">
        <f>2*4.1</f>
        <v>8.1999999999999993</v>
      </c>
      <c r="D605" s="21">
        <v>0.8</v>
      </c>
      <c r="E605" s="22">
        <f t="shared" si="24"/>
        <v>6.56</v>
      </c>
    </row>
    <row r="606" spans="2:5" x14ac:dyDescent="0.25">
      <c r="B606" s="24"/>
      <c r="C606" s="21">
        <f>2*1.2</f>
        <v>2.4</v>
      </c>
      <c r="D606" s="21">
        <v>0.8</v>
      </c>
      <c r="E606" s="22">
        <f t="shared" si="24"/>
        <v>1.92</v>
      </c>
    </row>
    <row r="607" spans="2:5" x14ac:dyDescent="0.25">
      <c r="B607" s="24" t="s">
        <v>42</v>
      </c>
      <c r="C607" s="21">
        <f>2*7.85</f>
        <v>15.7</v>
      </c>
      <c r="D607" s="21">
        <v>0.8</v>
      </c>
      <c r="E607" s="22">
        <f t="shared" ref="E607:E617" si="25">+ROUND(C607*D607,2)</f>
        <v>12.56</v>
      </c>
    </row>
    <row r="608" spans="2:5" x14ac:dyDescent="0.25">
      <c r="B608" s="24"/>
      <c r="C608" s="21">
        <f>2*1.3</f>
        <v>2.6</v>
      </c>
      <c r="D608" s="21">
        <v>0.8</v>
      </c>
      <c r="E608" s="22">
        <f t="shared" si="25"/>
        <v>2.08</v>
      </c>
    </row>
    <row r="609" spans="2:5" x14ac:dyDescent="0.25">
      <c r="B609" s="24" t="s">
        <v>43</v>
      </c>
      <c r="C609" s="21">
        <v>1.3</v>
      </c>
      <c r="D609" s="21">
        <v>0.8</v>
      </c>
      <c r="E609" s="22">
        <f t="shared" si="25"/>
        <v>1.04</v>
      </c>
    </row>
    <row r="610" spans="2:5" x14ac:dyDescent="0.25">
      <c r="B610" s="24"/>
      <c r="C610" s="21">
        <v>2.4500000000000002</v>
      </c>
      <c r="D610" s="21">
        <v>0.8</v>
      </c>
      <c r="E610" s="22">
        <f t="shared" si="25"/>
        <v>1.96</v>
      </c>
    </row>
    <row r="611" spans="2:5" x14ac:dyDescent="0.25">
      <c r="B611" s="24"/>
      <c r="C611" s="21">
        <v>5.2</v>
      </c>
      <c r="D611" s="21">
        <v>0.8</v>
      </c>
      <c r="E611" s="22">
        <f t="shared" si="25"/>
        <v>4.16</v>
      </c>
    </row>
    <row r="612" spans="2:5" x14ac:dyDescent="0.25">
      <c r="B612" s="24"/>
      <c r="C612" s="21">
        <v>0.55000000000000004</v>
      </c>
      <c r="D612" s="21">
        <v>0.8</v>
      </c>
      <c r="E612" s="22">
        <f t="shared" si="25"/>
        <v>0.44</v>
      </c>
    </row>
    <row r="613" spans="2:5" x14ac:dyDescent="0.25">
      <c r="B613" s="24"/>
      <c r="C613" s="21">
        <v>1.32</v>
      </c>
      <c r="D613" s="21">
        <v>0.8</v>
      </c>
      <c r="E613" s="22">
        <f t="shared" si="25"/>
        <v>1.06</v>
      </c>
    </row>
    <row r="614" spans="2:5" x14ac:dyDescent="0.25">
      <c r="B614" s="24"/>
      <c r="C614" s="21">
        <v>3.15</v>
      </c>
      <c r="D614" s="21">
        <v>0.8</v>
      </c>
      <c r="E614" s="22">
        <f t="shared" si="25"/>
        <v>2.52</v>
      </c>
    </row>
    <row r="615" spans="2:5" x14ac:dyDescent="0.25">
      <c r="B615" s="24"/>
      <c r="C615" s="21">
        <v>0.4</v>
      </c>
      <c r="D615" s="21">
        <v>0.8</v>
      </c>
      <c r="E615" s="22">
        <f t="shared" si="25"/>
        <v>0.32</v>
      </c>
    </row>
    <row r="616" spans="2:5" x14ac:dyDescent="0.25">
      <c r="B616" s="24"/>
      <c r="C616" s="21">
        <v>0.56999999999999995</v>
      </c>
      <c r="D616" s="21">
        <v>0.8</v>
      </c>
      <c r="E616" s="22">
        <f t="shared" si="25"/>
        <v>0.46</v>
      </c>
    </row>
    <row r="617" spans="2:5" x14ac:dyDescent="0.25">
      <c r="B617" s="24"/>
      <c r="C617" s="21">
        <f>2*0.35</f>
        <v>0.7</v>
      </c>
      <c r="D617" s="21">
        <v>0.8</v>
      </c>
      <c r="E617" s="22">
        <f t="shared" si="25"/>
        <v>0.56000000000000005</v>
      </c>
    </row>
    <row r="618" spans="2:5" x14ac:dyDescent="0.25">
      <c r="B618" s="24" t="s">
        <v>44</v>
      </c>
      <c r="C618" s="21">
        <v>3.15</v>
      </c>
      <c r="D618" s="21">
        <v>0.8</v>
      </c>
      <c r="E618" s="22">
        <f t="shared" ref="E618:E633" si="26">+ROUND(C618*D618,2)</f>
        <v>2.52</v>
      </c>
    </row>
    <row r="619" spans="2:5" x14ac:dyDescent="0.25">
      <c r="B619" s="24"/>
      <c r="C619" s="21">
        <v>2.66</v>
      </c>
      <c r="D619" s="21">
        <v>0.8</v>
      </c>
      <c r="E619" s="22">
        <f t="shared" si="26"/>
        <v>2.13</v>
      </c>
    </row>
    <row r="620" spans="2:5" x14ac:dyDescent="0.25">
      <c r="B620" s="24"/>
      <c r="C620" s="21">
        <v>1.3</v>
      </c>
      <c r="D620" s="21">
        <v>0.8</v>
      </c>
      <c r="E620" s="22">
        <f t="shared" si="26"/>
        <v>1.04</v>
      </c>
    </row>
    <row r="621" spans="2:5" x14ac:dyDescent="0.25">
      <c r="B621" s="24"/>
      <c r="C621" s="21">
        <v>0.35</v>
      </c>
      <c r="D621" s="21">
        <v>0.8</v>
      </c>
      <c r="E621" s="22">
        <f t="shared" si="26"/>
        <v>0.28000000000000003</v>
      </c>
    </row>
    <row r="622" spans="2:5" x14ac:dyDescent="0.25">
      <c r="B622" s="24"/>
      <c r="C622" s="21">
        <v>6</v>
      </c>
      <c r="D622" s="21">
        <v>0.8</v>
      </c>
      <c r="E622" s="22">
        <f t="shared" si="26"/>
        <v>4.8</v>
      </c>
    </row>
    <row r="623" spans="2:5" x14ac:dyDescent="0.25">
      <c r="B623" s="24"/>
      <c r="C623" s="21">
        <v>1.58</v>
      </c>
      <c r="D623" s="21">
        <v>0.8</v>
      </c>
      <c r="E623" s="22">
        <f t="shared" si="26"/>
        <v>1.26</v>
      </c>
    </row>
    <row r="624" spans="2:5" x14ac:dyDescent="0.25">
      <c r="B624" s="24"/>
      <c r="C624" s="21">
        <v>6.93</v>
      </c>
      <c r="D624" s="21">
        <v>0.8</v>
      </c>
      <c r="E624" s="22">
        <f t="shared" si="26"/>
        <v>5.54</v>
      </c>
    </row>
    <row r="625" spans="2:7" x14ac:dyDescent="0.25">
      <c r="B625" s="24" t="s">
        <v>45</v>
      </c>
      <c r="C625" s="21">
        <v>1.58</v>
      </c>
      <c r="D625" s="21">
        <v>0.8</v>
      </c>
      <c r="E625" s="22">
        <f t="shared" si="26"/>
        <v>1.26</v>
      </c>
    </row>
    <row r="626" spans="2:7" x14ac:dyDescent="0.25">
      <c r="B626" s="24"/>
      <c r="C626" s="21">
        <f>3*0.35</f>
        <v>1.0499999999999998</v>
      </c>
      <c r="D626" s="21">
        <v>0.8</v>
      </c>
      <c r="E626" s="22">
        <f t="shared" si="26"/>
        <v>0.84</v>
      </c>
    </row>
    <row r="627" spans="2:7" x14ac:dyDescent="0.25">
      <c r="B627" s="24"/>
      <c r="C627" s="21">
        <v>2.2999999999999998</v>
      </c>
      <c r="D627" s="21">
        <v>0.8</v>
      </c>
      <c r="E627" s="22">
        <f t="shared" si="26"/>
        <v>1.84</v>
      </c>
    </row>
    <row r="628" spans="2:7" x14ac:dyDescent="0.25">
      <c r="B628" s="24"/>
      <c r="C628" s="21">
        <v>1.6</v>
      </c>
      <c r="D628" s="21">
        <v>0.8</v>
      </c>
      <c r="E628" s="22">
        <f t="shared" si="26"/>
        <v>1.28</v>
      </c>
    </row>
    <row r="629" spans="2:7" x14ac:dyDescent="0.25">
      <c r="B629" s="24"/>
      <c r="C629" s="21">
        <v>5.8</v>
      </c>
      <c r="D629" s="21">
        <v>0.8</v>
      </c>
      <c r="E629" s="22">
        <f t="shared" si="26"/>
        <v>4.6399999999999997</v>
      </c>
    </row>
    <row r="630" spans="2:7" x14ac:dyDescent="0.25">
      <c r="B630" s="24"/>
      <c r="C630" s="21">
        <v>2.8</v>
      </c>
      <c r="D630" s="21">
        <v>0.8</v>
      </c>
      <c r="E630" s="22">
        <f t="shared" si="26"/>
        <v>2.2400000000000002</v>
      </c>
    </row>
    <row r="631" spans="2:7" x14ac:dyDescent="0.25">
      <c r="B631" s="24"/>
      <c r="C631" s="21">
        <v>3</v>
      </c>
      <c r="D631" s="21">
        <v>0.8</v>
      </c>
      <c r="E631" s="22">
        <f t="shared" si="26"/>
        <v>2.4</v>
      </c>
    </row>
    <row r="632" spans="2:7" x14ac:dyDescent="0.25">
      <c r="B632" s="24"/>
      <c r="C632" s="21">
        <f>2*1.45</f>
        <v>2.9</v>
      </c>
      <c r="D632" s="21">
        <v>0.8</v>
      </c>
      <c r="E632" s="22">
        <f t="shared" si="26"/>
        <v>2.3199999999999998</v>
      </c>
    </row>
    <row r="633" spans="2:7" x14ac:dyDescent="0.25">
      <c r="B633" s="24"/>
      <c r="C633" s="21">
        <v>1.8</v>
      </c>
      <c r="D633" s="21">
        <v>0.8</v>
      </c>
      <c r="E633" s="22">
        <f t="shared" si="26"/>
        <v>1.44</v>
      </c>
    </row>
    <row r="634" spans="2:7" x14ac:dyDescent="0.25">
      <c r="B634" s="24"/>
      <c r="C634" s="21">
        <v>3.85</v>
      </c>
      <c r="D634" s="21">
        <v>0.8</v>
      </c>
      <c r="E634" s="22">
        <f>+ROUND(C634*D634,2)</f>
        <v>3.08</v>
      </c>
    </row>
    <row r="635" spans="2:7" x14ac:dyDescent="0.25">
      <c r="B635" s="24"/>
      <c r="C635" s="21">
        <v>2.4500000000000002</v>
      </c>
      <c r="D635" s="21">
        <v>0.8</v>
      </c>
      <c r="E635" s="22">
        <f>+ROUND(C635*D635,2)</f>
        <v>1.96</v>
      </c>
    </row>
    <row r="636" spans="2:7" x14ac:dyDescent="0.25">
      <c r="B636" s="24"/>
      <c r="C636" s="21"/>
      <c r="D636" s="32" t="s">
        <v>4</v>
      </c>
      <c r="E636" s="41">
        <f>SUM(E500:E635)</f>
        <v>321.14999999999975</v>
      </c>
      <c r="F636" s="14"/>
    </row>
    <row r="637" spans="2:7" x14ac:dyDescent="0.25">
      <c r="B637" s="76" t="s">
        <v>298</v>
      </c>
      <c r="C637" s="30" t="s">
        <v>1</v>
      </c>
      <c r="D637" s="30" t="s">
        <v>0</v>
      </c>
      <c r="E637" s="30" t="s">
        <v>152</v>
      </c>
      <c r="F637" s="47" t="s">
        <v>2</v>
      </c>
      <c r="G637" s="13"/>
    </row>
    <row r="638" spans="2:7" x14ac:dyDescent="0.25">
      <c r="B638" s="24" t="s">
        <v>53</v>
      </c>
      <c r="C638" s="21">
        <v>0.2</v>
      </c>
      <c r="D638" s="21">
        <v>0.8</v>
      </c>
      <c r="E638" s="21">
        <v>23</v>
      </c>
      <c r="F638" s="36">
        <f>C638*D638*E638</f>
        <v>3.6800000000000006</v>
      </c>
      <c r="G638" s="13"/>
    </row>
    <row r="639" spans="2:7" x14ac:dyDescent="0.25">
      <c r="B639" s="24" t="s">
        <v>54</v>
      </c>
      <c r="C639" s="21">
        <v>0.2</v>
      </c>
      <c r="D639" s="21">
        <v>0.7</v>
      </c>
      <c r="E639" s="21">
        <v>2</v>
      </c>
      <c r="F639" s="36">
        <f>C639*D639*E639</f>
        <v>0.27999999999999997</v>
      </c>
      <c r="G639" s="13"/>
    </row>
    <row r="640" spans="2:7" x14ac:dyDescent="0.25">
      <c r="B640" s="24" t="s">
        <v>55</v>
      </c>
      <c r="C640" s="21">
        <v>0.2</v>
      </c>
      <c r="D640" s="21">
        <v>0.9</v>
      </c>
      <c r="E640" s="21">
        <v>3</v>
      </c>
      <c r="F640" s="36">
        <f>C640*D640*E640</f>
        <v>0.54</v>
      </c>
      <c r="G640" s="13"/>
    </row>
    <row r="641" spans="2:7" x14ac:dyDescent="0.25">
      <c r="B641" s="24" t="s">
        <v>56</v>
      </c>
      <c r="C641" s="21">
        <v>0.2</v>
      </c>
      <c r="D641" s="21">
        <v>1</v>
      </c>
      <c r="E641" s="21">
        <v>2</v>
      </c>
      <c r="F641" s="36">
        <f>C641*D641*E641</f>
        <v>0.4</v>
      </c>
      <c r="G641" s="13"/>
    </row>
    <row r="642" spans="2:7" x14ac:dyDescent="0.25">
      <c r="B642" s="24" t="s">
        <v>57</v>
      </c>
      <c r="C642" s="21">
        <v>0.2</v>
      </c>
      <c r="D642" s="21">
        <v>1.5</v>
      </c>
      <c r="E642" s="21">
        <v>9</v>
      </c>
      <c r="F642" s="36">
        <f t="shared" ref="F642:F655" si="27">C642*D642*E642</f>
        <v>2.7</v>
      </c>
      <c r="G642" s="13"/>
    </row>
    <row r="643" spans="2:7" x14ac:dyDescent="0.25">
      <c r="B643" s="24" t="s">
        <v>58</v>
      </c>
      <c r="C643" s="21">
        <v>0.2</v>
      </c>
      <c r="D643" s="21">
        <v>1.8</v>
      </c>
      <c r="E643" s="21">
        <v>5</v>
      </c>
      <c r="F643" s="36">
        <f t="shared" si="27"/>
        <v>1.8000000000000003</v>
      </c>
      <c r="G643" s="13"/>
    </row>
    <row r="644" spans="2:7" x14ac:dyDescent="0.25">
      <c r="B644" s="24" t="s">
        <v>59</v>
      </c>
      <c r="C644" s="21">
        <v>0.2</v>
      </c>
      <c r="D644" s="21">
        <v>1.1000000000000001</v>
      </c>
      <c r="E644" s="21">
        <v>2</v>
      </c>
      <c r="F644" s="36">
        <f t="shared" si="27"/>
        <v>0.44000000000000006</v>
      </c>
      <c r="G644" s="13"/>
    </row>
    <row r="645" spans="2:7" x14ac:dyDescent="0.25">
      <c r="B645" s="24" t="s">
        <v>60</v>
      </c>
      <c r="C645" s="21">
        <v>0.2</v>
      </c>
      <c r="D645" s="21">
        <v>0.8</v>
      </c>
      <c r="E645" s="21">
        <v>1</v>
      </c>
      <c r="F645" s="36">
        <f t="shared" si="27"/>
        <v>0.16000000000000003</v>
      </c>
      <c r="G645" s="13"/>
    </row>
    <row r="646" spans="2:7" x14ac:dyDescent="0.25">
      <c r="B646" s="24" t="s">
        <v>61</v>
      </c>
      <c r="C646" s="21">
        <v>0.2</v>
      </c>
      <c r="D646" s="21">
        <v>2</v>
      </c>
      <c r="E646" s="21">
        <v>1</v>
      </c>
      <c r="F646" s="36">
        <f t="shared" si="27"/>
        <v>0.4</v>
      </c>
      <c r="G646" s="13"/>
    </row>
    <row r="647" spans="2:7" x14ac:dyDescent="0.25">
      <c r="B647" s="24" t="s">
        <v>62</v>
      </c>
      <c r="C647" s="21">
        <v>0.2</v>
      </c>
      <c r="D647" s="21">
        <v>1.2</v>
      </c>
      <c r="E647" s="21">
        <v>2</v>
      </c>
      <c r="F647" s="36">
        <f t="shared" si="27"/>
        <v>0.48</v>
      </c>
      <c r="G647" s="13"/>
    </row>
    <row r="648" spans="2:7" x14ac:dyDescent="0.25">
      <c r="B648" s="24" t="s">
        <v>63</v>
      </c>
      <c r="C648" s="21">
        <v>0.2</v>
      </c>
      <c r="D648" s="21">
        <v>1.2</v>
      </c>
      <c r="E648" s="21">
        <v>1</v>
      </c>
      <c r="F648" s="36">
        <f t="shared" si="27"/>
        <v>0.24</v>
      </c>
      <c r="G648" s="13"/>
    </row>
    <row r="649" spans="2:7" x14ac:dyDescent="0.25">
      <c r="B649" s="24" t="s">
        <v>64</v>
      </c>
      <c r="C649" s="21">
        <v>0.2</v>
      </c>
      <c r="D649" s="21">
        <v>1.5</v>
      </c>
      <c r="E649" s="21">
        <v>1</v>
      </c>
      <c r="F649" s="36">
        <f t="shared" si="27"/>
        <v>0.30000000000000004</v>
      </c>
      <c r="G649" s="13"/>
    </row>
    <row r="650" spans="2:7" x14ac:dyDescent="0.25">
      <c r="B650" s="24" t="s">
        <v>65</v>
      </c>
      <c r="C650" s="21">
        <v>0.2</v>
      </c>
      <c r="D650" s="21">
        <v>1.1000000000000001</v>
      </c>
      <c r="E650" s="21">
        <v>2</v>
      </c>
      <c r="F650" s="36">
        <f t="shared" si="27"/>
        <v>0.44000000000000006</v>
      </c>
      <c r="G650" s="13"/>
    </row>
    <row r="651" spans="2:7" x14ac:dyDescent="0.25">
      <c r="B651" s="24" t="s">
        <v>66</v>
      </c>
      <c r="C651" s="21">
        <v>0.2</v>
      </c>
      <c r="D651" s="21">
        <v>1.7</v>
      </c>
      <c r="E651" s="21">
        <v>1</v>
      </c>
      <c r="F651" s="36">
        <f t="shared" si="27"/>
        <v>0.34</v>
      </c>
      <c r="G651" s="13"/>
    </row>
    <row r="652" spans="2:7" x14ac:dyDescent="0.25">
      <c r="B652" s="24" t="s">
        <v>67</v>
      </c>
      <c r="C652" s="21">
        <v>0.2</v>
      </c>
      <c r="D652" s="21">
        <v>0.6</v>
      </c>
      <c r="E652" s="21">
        <v>1</v>
      </c>
      <c r="F652" s="36">
        <f t="shared" si="27"/>
        <v>0.12</v>
      </c>
      <c r="G652" s="13"/>
    </row>
    <row r="653" spans="2:7" x14ac:dyDescent="0.25">
      <c r="B653" s="24" t="s">
        <v>68</v>
      </c>
      <c r="C653" s="21">
        <v>0.2</v>
      </c>
      <c r="D653" s="21">
        <v>2</v>
      </c>
      <c r="E653" s="21">
        <v>1</v>
      </c>
      <c r="F653" s="36">
        <f t="shared" si="27"/>
        <v>0.4</v>
      </c>
      <c r="G653" s="13"/>
    </row>
    <row r="654" spans="2:7" x14ac:dyDescent="0.25">
      <c r="B654" s="24" t="s">
        <v>69</v>
      </c>
      <c r="C654" s="21">
        <v>0.2</v>
      </c>
      <c r="D654" s="21">
        <v>0.75</v>
      </c>
      <c r="E654" s="21">
        <v>2</v>
      </c>
      <c r="F654" s="36">
        <f t="shared" si="27"/>
        <v>0.30000000000000004</v>
      </c>
      <c r="G654" s="13"/>
    </row>
    <row r="655" spans="2:7" x14ac:dyDescent="0.25">
      <c r="B655" s="24" t="s">
        <v>70</v>
      </c>
      <c r="C655" s="21">
        <v>0.2</v>
      </c>
      <c r="D655" s="21">
        <v>1.2</v>
      </c>
      <c r="E655" s="21">
        <v>2</v>
      </c>
      <c r="F655" s="36">
        <f t="shared" si="27"/>
        <v>0.48</v>
      </c>
      <c r="G655" s="13"/>
    </row>
    <row r="656" spans="2:7" x14ac:dyDescent="0.25">
      <c r="B656" s="24"/>
      <c r="C656" s="21"/>
      <c r="D656" s="21"/>
      <c r="E656" s="32" t="s">
        <v>4</v>
      </c>
      <c r="F656" s="41">
        <f>SUM(F638:F655)</f>
        <v>13.500000000000002</v>
      </c>
      <c r="G656" s="14"/>
    </row>
    <row r="657" spans="1:7" x14ac:dyDescent="0.25">
      <c r="B657" s="37"/>
      <c r="C657" s="29"/>
      <c r="D657" s="29"/>
      <c r="E657" s="26" t="s">
        <v>80</v>
      </c>
      <c r="F657" s="50">
        <f>E636-F656</f>
        <v>307.64999999999975</v>
      </c>
      <c r="G657" s="14"/>
    </row>
    <row r="658" spans="1:7" s="13" customFormat="1" x14ac:dyDescent="0.25">
      <c r="A658" s="42"/>
      <c r="C658" s="2"/>
      <c r="D658" s="2"/>
      <c r="E658" s="3"/>
      <c r="F658" s="16"/>
      <c r="G658" s="14"/>
    </row>
    <row r="659" spans="1:7" s="13" customFormat="1" x14ac:dyDescent="0.25">
      <c r="A659" s="42" t="s">
        <v>314</v>
      </c>
      <c r="B659" s="14" t="s">
        <v>324</v>
      </c>
      <c r="C659" s="2"/>
      <c r="D659" s="2"/>
      <c r="E659" s="2"/>
      <c r="F659" s="15"/>
    </row>
    <row r="660" spans="1:7" s="13" customFormat="1" x14ac:dyDescent="0.25">
      <c r="A660" s="42" t="s">
        <v>315</v>
      </c>
      <c r="B660" s="33" t="s">
        <v>303</v>
      </c>
      <c r="C660" s="34"/>
      <c r="D660" s="34"/>
      <c r="E660" s="38"/>
      <c r="F660" s="15"/>
    </row>
    <row r="661" spans="1:7" s="13" customFormat="1" x14ac:dyDescent="0.25">
      <c r="A661" s="42"/>
      <c r="B661" s="28" t="s">
        <v>318</v>
      </c>
      <c r="C661" s="29"/>
      <c r="D661" s="26" t="s">
        <v>4</v>
      </c>
      <c r="E661" s="27">
        <f>F713</f>
        <v>257.41000000000003</v>
      </c>
      <c r="F661" s="15"/>
    </row>
    <row r="662" spans="1:7" s="13" customFormat="1" x14ac:dyDescent="0.25">
      <c r="A662" s="42"/>
      <c r="B662" s="72"/>
      <c r="C662" s="2"/>
      <c r="D662" s="2"/>
      <c r="E662" s="2"/>
      <c r="F662" s="15"/>
    </row>
    <row r="663" spans="1:7" s="13" customFormat="1" x14ac:dyDescent="0.25">
      <c r="A663" s="42" t="s">
        <v>316</v>
      </c>
      <c r="B663" s="33" t="s">
        <v>304</v>
      </c>
      <c r="C663" s="34"/>
      <c r="D663" s="34"/>
      <c r="E663" s="38"/>
      <c r="F663" s="15"/>
    </row>
    <row r="664" spans="1:7" s="13" customFormat="1" x14ac:dyDescent="0.25">
      <c r="A664" s="42"/>
      <c r="B664" s="28" t="s">
        <v>318</v>
      </c>
      <c r="C664" s="29"/>
      <c r="D664" s="26" t="s">
        <v>4</v>
      </c>
      <c r="E664" s="27">
        <f>F713</f>
        <v>257.41000000000003</v>
      </c>
      <c r="F664" s="15"/>
    </row>
    <row r="665" spans="1:7" s="13" customFormat="1" x14ac:dyDescent="0.25">
      <c r="A665" s="42"/>
      <c r="B665" s="72"/>
      <c r="C665" s="2"/>
      <c r="D665" s="2"/>
      <c r="E665" s="2"/>
      <c r="F665" s="15"/>
    </row>
    <row r="666" spans="1:7" s="13" customFormat="1" ht="25.5" x14ac:dyDescent="0.25">
      <c r="A666" s="42" t="s">
        <v>317</v>
      </c>
      <c r="B666" s="33" t="s">
        <v>305</v>
      </c>
      <c r="C666" s="18" t="s">
        <v>0</v>
      </c>
      <c r="D666" s="18" t="s">
        <v>1</v>
      </c>
      <c r="E666" s="19" t="s">
        <v>2</v>
      </c>
    </row>
    <row r="667" spans="1:7" x14ac:dyDescent="0.25">
      <c r="B667" s="24" t="s">
        <v>46</v>
      </c>
      <c r="C667" s="21">
        <v>0.56999999999999995</v>
      </c>
      <c r="D667" s="21">
        <v>3.5</v>
      </c>
      <c r="E667" s="22">
        <f t="shared" ref="E667:E673" si="28">+ROUND(C667*D667,2)</f>
        <v>2</v>
      </c>
    </row>
    <row r="668" spans="1:7" x14ac:dyDescent="0.25">
      <c r="B668" s="24"/>
      <c r="C668" s="21">
        <v>3.1</v>
      </c>
      <c r="D668" s="21">
        <v>3.5</v>
      </c>
      <c r="E668" s="22">
        <f t="shared" si="28"/>
        <v>10.85</v>
      </c>
    </row>
    <row r="669" spans="1:7" x14ac:dyDescent="0.25">
      <c r="B669" s="24"/>
      <c r="C669" s="21">
        <v>3.65</v>
      </c>
      <c r="D669" s="21">
        <v>3.4</v>
      </c>
      <c r="E669" s="22">
        <f t="shared" si="28"/>
        <v>12.41</v>
      </c>
    </row>
    <row r="670" spans="1:7" x14ac:dyDescent="0.25">
      <c r="B670" s="24"/>
      <c r="C670" s="21">
        <v>2.8</v>
      </c>
      <c r="D670" s="21">
        <v>3.4</v>
      </c>
      <c r="E670" s="22">
        <f t="shared" si="28"/>
        <v>9.52</v>
      </c>
    </row>
    <row r="671" spans="1:7" x14ac:dyDescent="0.25">
      <c r="B671" s="24"/>
      <c r="C671" s="21">
        <v>3.35</v>
      </c>
      <c r="D671" s="21">
        <v>3.4</v>
      </c>
      <c r="E671" s="22">
        <f t="shared" si="28"/>
        <v>11.39</v>
      </c>
    </row>
    <row r="672" spans="1:7" x14ac:dyDescent="0.25">
      <c r="B672" s="24"/>
      <c r="C672" s="21">
        <v>3.42</v>
      </c>
      <c r="D672" s="21">
        <v>3.5</v>
      </c>
      <c r="E672" s="22">
        <f t="shared" si="28"/>
        <v>11.97</v>
      </c>
    </row>
    <row r="673" spans="2:5" x14ac:dyDescent="0.25">
      <c r="B673" s="24"/>
      <c r="C673" s="21">
        <v>0.56999999999999995</v>
      </c>
      <c r="D673" s="21">
        <v>3.5</v>
      </c>
      <c r="E673" s="22">
        <f t="shared" si="28"/>
        <v>2</v>
      </c>
    </row>
    <row r="674" spans="2:5" x14ac:dyDescent="0.25">
      <c r="B674" s="24"/>
      <c r="C674" s="21">
        <f>C669+C670+C671</f>
        <v>9.7999999999999989</v>
      </c>
      <c r="D674" s="21">
        <v>2</v>
      </c>
      <c r="E674" s="22">
        <f>+ROUND((C674*D674)/2,2)</f>
        <v>9.8000000000000007</v>
      </c>
    </row>
    <row r="675" spans="2:5" x14ac:dyDescent="0.25">
      <c r="B675" s="24" t="s">
        <v>47</v>
      </c>
      <c r="C675" s="21">
        <v>9.6999999999999993</v>
      </c>
      <c r="D675" s="21">
        <v>3.2</v>
      </c>
      <c r="E675" s="22">
        <f>+ROUND(C675*D675,2)</f>
        <v>31.04</v>
      </c>
    </row>
    <row r="676" spans="2:5" x14ac:dyDescent="0.25">
      <c r="B676" s="24"/>
      <c r="C676" s="21">
        <v>9.6999999999999993</v>
      </c>
      <c r="D676" s="21">
        <v>1.63</v>
      </c>
      <c r="E676" s="22">
        <f>+ROUND((C676*D676)/2,2)</f>
        <v>7.91</v>
      </c>
    </row>
    <row r="677" spans="2:5" x14ac:dyDescent="0.25">
      <c r="B677" s="24"/>
      <c r="C677" s="21">
        <f>2*6.45</f>
        <v>12.9</v>
      </c>
      <c r="D677" s="21">
        <v>3.2</v>
      </c>
      <c r="E677" s="22">
        <f>+ROUND(C677*D677,2)</f>
        <v>41.28</v>
      </c>
    </row>
    <row r="678" spans="2:5" x14ac:dyDescent="0.25">
      <c r="B678" s="24"/>
      <c r="C678" s="21">
        <v>2.7</v>
      </c>
      <c r="D678" s="21">
        <v>3.2</v>
      </c>
      <c r="E678" s="22">
        <f>+ROUND(C678*D678,2)</f>
        <v>8.64</v>
      </c>
    </row>
    <row r="679" spans="2:5" x14ac:dyDescent="0.25">
      <c r="B679" s="24"/>
      <c r="C679" s="21">
        <v>2.7</v>
      </c>
      <c r="D679" s="21">
        <v>1.56</v>
      </c>
      <c r="E679" s="22">
        <f>+ROUND((C679*D679)/2,2)</f>
        <v>2.11</v>
      </c>
    </row>
    <row r="680" spans="2:5" x14ac:dyDescent="0.25">
      <c r="B680" s="24"/>
      <c r="C680" s="21">
        <v>7.9</v>
      </c>
      <c r="D680" s="21">
        <v>3.2</v>
      </c>
      <c r="E680" s="22">
        <f>+ROUND(C680*D680,2)</f>
        <v>25.28</v>
      </c>
    </row>
    <row r="681" spans="2:5" x14ac:dyDescent="0.25">
      <c r="B681" s="24"/>
      <c r="C681" s="21">
        <v>7.9</v>
      </c>
      <c r="D681" s="21">
        <v>1.44</v>
      </c>
      <c r="E681" s="22">
        <f>+ROUND((C681*D681)/2,2)</f>
        <v>5.69</v>
      </c>
    </row>
    <row r="682" spans="2:5" x14ac:dyDescent="0.25">
      <c r="B682" s="24" t="s">
        <v>48</v>
      </c>
      <c r="C682" s="21">
        <v>7.9</v>
      </c>
      <c r="D682" s="21">
        <v>3.2</v>
      </c>
      <c r="E682" s="22">
        <f>+ROUND(C682*D682,2)</f>
        <v>25.28</v>
      </c>
    </row>
    <row r="683" spans="2:5" x14ac:dyDescent="0.25">
      <c r="B683" s="24"/>
      <c r="C683" s="21">
        <v>7.9</v>
      </c>
      <c r="D683" s="21">
        <v>1.44</v>
      </c>
      <c r="E683" s="22">
        <f>+ROUND((C683*D683)/2,2)</f>
        <v>5.69</v>
      </c>
    </row>
    <row r="684" spans="2:5" x14ac:dyDescent="0.25">
      <c r="B684" s="24"/>
      <c r="C684" s="21">
        <v>3.95</v>
      </c>
      <c r="D684" s="21">
        <v>3.2</v>
      </c>
      <c r="E684" s="22">
        <f>+ROUND(C684*D684,2)</f>
        <v>12.64</v>
      </c>
    </row>
    <row r="685" spans="2:5" x14ac:dyDescent="0.25">
      <c r="B685" s="24"/>
      <c r="C685" s="21">
        <v>3.95</v>
      </c>
      <c r="D685" s="21">
        <v>3.2</v>
      </c>
      <c r="E685" s="22">
        <f>+ROUND(C685*D685,2)</f>
        <v>12.64</v>
      </c>
    </row>
    <row r="686" spans="2:5" x14ac:dyDescent="0.25">
      <c r="B686" s="24"/>
      <c r="C686" s="21">
        <v>3.3</v>
      </c>
      <c r="D686" s="21">
        <v>3.2</v>
      </c>
      <c r="E686" s="22">
        <f>+ROUND(C686*D686,2)</f>
        <v>10.56</v>
      </c>
    </row>
    <row r="687" spans="2:5" x14ac:dyDescent="0.25">
      <c r="B687" s="24"/>
      <c r="C687" s="21">
        <v>3.3</v>
      </c>
      <c r="D687" s="21">
        <v>1.56</v>
      </c>
      <c r="E687" s="22">
        <f>+ROUND((C687*D687)/2,2)</f>
        <v>2.57</v>
      </c>
    </row>
    <row r="688" spans="2:5" x14ac:dyDescent="0.25">
      <c r="B688" s="24"/>
      <c r="C688" s="21">
        <v>9.6999999999999993</v>
      </c>
      <c r="D688" s="21">
        <v>3.2</v>
      </c>
      <c r="E688" s="22">
        <f>+ROUND(C688*D688,2)</f>
        <v>31.04</v>
      </c>
    </row>
    <row r="689" spans="2:6" x14ac:dyDescent="0.25">
      <c r="B689" s="24"/>
      <c r="C689" s="21">
        <v>9.6999999999999993</v>
      </c>
      <c r="D689" s="21">
        <v>1.63</v>
      </c>
      <c r="E689" s="22">
        <f>+ROUND((C689*D689)/2,2)</f>
        <v>7.91</v>
      </c>
    </row>
    <row r="690" spans="2:6" x14ac:dyDescent="0.25">
      <c r="B690" s="24" t="s">
        <v>49</v>
      </c>
      <c r="C690" s="21">
        <v>3.3</v>
      </c>
      <c r="D690" s="21">
        <f>2*0.57</f>
        <v>1.1399999999999999</v>
      </c>
      <c r="E690" s="22">
        <f>+ROUND((C690*D690)/2,2)</f>
        <v>1.88</v>
      </c>
    </row>
    <row r="691" spans="2:6" x14ac:dyDescent="0.25">
      <c r="B691" s="24"/>
      <c r="C691" s="21">
        <v>3.3</v>
      </c>
      <c r="D691" s="21">
        <v>16.3</v>
      </c>
      <c r="E691" s="22">
        <f>+ROUND(C691*D691,2)</f>
        <v>53.79</v>
      </c>
    </row>
    <row r="692" spans="2:6" x14ac:dyDescent="0.25">
      <c r="B692" s="24"/>
      <c r="C692" s="21"/>
      <c r="D692" s="32" t="s">
        <v>4</v>
      </c>
      <c r="E692" s="41">
        <f>SUM(E667:E691)</f>
        <v>355.89000000000004</v>
      </c>
      <c r="F692" s="14"/>
    </row>
    <row r="693" spans="2:6" x14ac:dyDescent="0.25">
      <c r="B693" s="44" t="s">
        <v>71</v>
      </c>
      <c r="C693" s="56" t="s">
        <v>1</v>
      </c>
      <c r="D693" s="56" t="s">
        <v>0</v>
      </c>
      <c r="E693" s="56" t="s">
        <v>152</v>
      </c>
      <c r="F693" s="47" t="s">
        <v>2</v>
      </c>
    </row>
    <row r="694" spans="2:6" x14ac:dyDescent="0.25">
      <c r="B694" s="24" t="s">
        <v>53</v>
      </c>
      <c r="C694" s="21">
        <v>2.1</v>
      </c>
      <c r="D694" s="21">
        <v>0.8</v>
      </c>
      <c r="E694" s="21">
        <v>23</v>
      </c>
      <c r="F694" s="36">
        <f>C694*D694*E694</f>
        <v>38.64</v>
      </c>
    </row>
    <row r="695" spans="2:6" x14ac:dyDescent="0.25">
      <c r="B695" s="24" t="s">
        <v>54</v>
      </c>
      <c r="C695" s="21">
        <v>2.1</v>
      </c>
      <c r="D695" s="21">
        <v>0.7</v>
      </c>
      <c r="E695" s="21">
        <v>2</v>
      </c>
      <c r="F695" s="36">
        <f>C695*D695*E695</f>
        <v>2.94</v>
      </c>
    </row>
    <row r="696" spans="2:6" x14ac:dyDescent="0.25">
      <c r="B696" s="24" t="s">
        <v>55</v>
      </c>
      <c r="C696" s="21">
        <v>2.1</v>
      </c>
      <c r="D696" s="21">
        <v>0.9</v>
      </c>
      <c r="E696" s="21">
        <v>3</v>
      </c>
      <c r="F696" s="36">
        <f>C696*D696*E696</f>
        <v>5.67</v>
      </c>
    </row>
    <row r="697" spans="2:6" x14ac:dyDescent="0.25">
      <c r="B697" s="24" t="s">
        <v>56</v>
      </c>
      <c r="C697" s="21">
        <v>2.1</v>
      </c>
      <c r="D697" s="21">
        <v>1</v>
      </c>
      <c r="E697" s="21">
        <v>2</v>
      </c>
      <c r="F697" s="36">
        <f>C697*D697*E697</f>
        <v>4.2</v>
      </c>
    </row>
    <row r="698" spans="2:6" x14ac:dyDescent="0.25">
      <c r="B698" s="24" t="s">
        <v>57</v>
      </c>
      <c r="C698" s="21">
        <v>1</v>
      </c>
      <c r="D698" s="21">
        <v>1.5</v>
      </c>
      <c r="E698" s="21">
        <v>9</v>
      </c>
      <c r="F698" s="36">
        <f t="shared" ref="F698:F711" si="29">C698*D698*E698</f>
        <v>13.5</v>
      </c>
    </row>
    <row r="699" spans="2:6" x14ac:dyDescent="0.25">
      <c r="B699" s="24" t="s">
        <v>58</v>
      </c>
      <c r="C699" s="21">
        <v>1.1000000000000001</v>
      </c>
      <c r="D699" s="21">
        <v>1.8</v>
      </c>
      <c r="E699" s="21">
        <v>5</v>
      </c>
      <c r="F699" s="36">
        <f t="shared" si="29"/>
        <v>9.9</v>
      </c>
    </row>
    <row r="700" spans="2:6" x14ac:dyDescent="0.25">
      <c r="B700" s="24" t="s">
        <v>59</v>
      </c>
      <c r="C700" s="21">
        <v>1.1000000000000001</v>
      </c>
      <c r="D700" s="21">
        <v>1.1000000000000001</v>
      </c>
      <c r="E700" s="21">
        <v>2</v>
      </c>
      <c r="F700" s="36">
        <f t="shared" si="29"/>
        <v>2.4200000000000004</v>
      </c>
    </row>
    <row r="701" spans="2:6" x14ac:dyDescent="0.25">
      <c r="B701" s="24" t="s">
        <v>60</v>
      </c>
      <c r="C701" s="21">
        <v>0.8</v>
      </c>
      <c r="D701" s="21">
        <v>0.8</v>
      </c>
      <c r="E701" s="21">
        <v>1</v>
      </c>
      <c r="F701" s="36">
        <f t="shared" si="29"/>
        <v>0.64000000000000012</v>
      </c>
    </row>
    <row r="702" spans="2:6" x14ac:dyDescent="0.25">
      <c r="B702" s="24" t="s">
        <v>61</v>
      </c>
      <c r="C702" s="21">
        <v>1.1000000000000001</v>
      </c>
      <c r="D702" s="21">
        <v>2</v>
      </c>
      <c r="E702" s="21">
        <v>1</v>
      </c>
      <c r="F702" s="36">
        <f t="shared" si="29"/>
        <v>2.2000000000000002</v>
      </c>
    </row>
    <row r="703" spans="2:6" x14ac:dyDescent="0.25">
      <c r="B703" s="24" t="s">
        <v>62</v>
      </c>
      <c r="C703" s="21">
        <v>0.8</v>
      </c>
      <c r="D703" s="21">
        <v>1.2</v>
      </c>
      <c r="E703" s="21">
        <v>2</v>
      </c>
      <c r="F703" s="36">
        <f t="shared" si="29"/>
        <v>1.92</v>
      </c>
    </row>
    <row r="704" spans="2:6" x14ac:dyDescent="0.25">
      <c r="B704" s="24" t="s">
        <v>63</v>
      </c>
      <c r="C704" s="21">
        <v>0.6</v>
      </c>
      <c r="D704" s="21">
        <v>1.2</v>
      </c>
      <c r="E704" s="21">
        <v>1</v>
      </c>
      <c r="F704" s="36">
        <f t="shared" si="29"/>
        <v>0.72</v>
      </c>
    </row>
    <row r="705" spans="1:7" x14ac:dyDescent="0.25">
      <c r="B705" s="24" t="s">
        <v>64</v>
      </c>
      <c r="C705" s="21">
        <v>1.3</v>
      </c>
      <c r="D705" s="21">
        <v>1.5</v>
      </c>
      <c r="E705" s="21">
        <v>1</v>
      </c>
      <c r="F705" s="36">
        <f t="shared" si="29"/>
        <v>1.9500000000000002</v>
      </c>
    </row>
    <row r="706" spans="1:7" x14ac:dyDescent="0.25">
      <c r="B706" s="24" t="s">
        <v>65</v>
      </c>
      <c r="C706" s="21">
        <v>1.6</v>
      </c>
      <c r="D706" s="21">
        <v>1.1000000000000001</v>
      </c>
      <c r="E706" s="21">
        <v>2</v>
      </c>
      <c r="F706" s="36">
        <f t="shared" si="29"/>
        <v>3.5200000000000005</v>
      </c>
    </row>
    <row r="707" spans="1:7" x14ac:dyDescent="0.25">
      <c r="B707" s="24" t="s">
        <v>66</v>
      </c>
      <c r="C707" s="21">
        <v>1.3</v>
      </c>
      <c r="D707" s="21">
        <v>1.7</v>
      </c>
      <c r="E707" s="21">
        <v>1</v>
      </c>
      <c r="F707" s="36">
        <f t="shared" si="29"/>
        <v>2.21</v>
      </c>
    </row>
    <row r="708" spans="1:7" x14ac:dyDescent="0.25">
      <c r="B708" s="24" t="s">
        <v>67</v>
      </c>
      <c r="C708" s="21">
        <v>1.6</v>
      </c>
      <c r="D708" s="21">
        <v>0.6</v>
      </c>
      <c r="E708" s="21">
        <v>1</v>
      </c>
      <c r="F708" s="36">
        <f t="shared" si="29"/>
        <v>0.96</v>
      </c>
    </row>
    <row r="709" spans="1:7" x14ac:dyDescent="0.25">
      <c r="B709" s="24" t="s">
        <v>68</v>
      </c>
      <c r="C709" s="21">
        <v>1.4</v>
      </c>
      <c r="D709" s="21">
        <v>2</v>
      </c>
      <c r="E709" s="21">
        <v>1</v>
      </c>
      <c r="F709" s="36">
        <f t="shared" si="29"/>
        <v>2.8</v>
      </c>
    </row>
    <row r="710" spans="1:7" x14ac:dyDescent="0.25">
      <c r="B710" s="24" t="s">
        <v>69</v>
      </c>
      <c r="C710" s="21">
        <v>1.1000000000000001</v>
      </c>
      <c r="D710" s="21">
        <v>0.75</v>
      </c>
      <c r="E710" s="21">
        <v>2</v>
      </c>
      <c r="F710" s="36">
        <f t="shared" si="29"/>
        <v>1.6500000000000001</v>
      </c>
    </row>
    <row r="711" spans="1:7" x14ac:dyDescent="0.25">
      <c r="B711" s="24" t="s">
        <v>70</v>
      </c>
      <c r="C711" s="21">
        <v>1.1000000000000001</v>
      </c>
      <c r="D711" s="21">
        <v>1.2</v>
      </c>
      <c r="E711" s="21">
        <v>2</v>
      </c>
      <c r="F711" s="36">
        <f t="shared" si="29"/>
        <v>2.64</v>
      </c>
    </row>
    <row r="712" spans="1:7" x14ac:dyDescent="0.25">
      <c r="B712" s="24"/>
      <c r="C712" s="21"/>
      <c r="D712" s="21"/>
      <c r="E712" s="32" t="s">
        <v>4</v>
      </c>
      <c r="F712" s="41">
        <f>SUM(F694:F711)</f>
        <v>98.48</v>
      </c>
      <c r="G712" s="14"/>
    </row>
    <row r="713" spans="1:7" x14ac:dyDescent="0.25">
      <c r="B713" s="37"/>
      <c r="C713" s="29"/>
      <c r="D713" s="29"/>
      <c r="E713" s="26" t="s">
        <v>80</v>
      </c>
      <c r="F713" s="50">
        <f>E692-F712</f>
        <v>257.41000000000003</v>
      </c>
      <c r="G713" s="14"/>
    </row>
    <row r="714" spans="1:7" s="13" customFormat="1" x14ac:dyDescent="0.25">
      <c r="A714" s="42"/>
      <c r="C714" s="2"/>
      <c r="D714" s="2"/>
      <c r="E714" s="3"/>
      <c r="F714" s="16"/>
      <c r="G714" s="14"/>
    </row>
    <row r="715" spans="1:7" s="13" customFormat="1" x14ac:dyDescent="0.25">
      <c r="A715" s="42" t="s">
        <v>310</v>
      </c>
      <c r="B715" s="14" t="s">
        <v>319</v>
      </c>
      <c r="C715" s="2"/>
      <c r="D715" s="2"/>
      <c r="E715" s="3"/>
      <c r="F715" s="16"/>
      <c r="G715" s="14"/>
    </row>
    <row r="716" spans="1:7" s="13" customFormat="1" x14ac:dyDescent="0.25">
      <c r="A716" s="42" t="s">
        <v>311</v>
      </c>
      <c r="B716" s="14" t="s">
        <v>313</v>
      </c>
      <c r="C716" s="2"/>
      <c r="D716" s="2"/>
      <c r="E716" s="3"/>
      <c r="F716" s="16"/>
      <c r="G716" s="14"/>
    </row>
    <row r="717" spans="1:7" s="13" customFormat="1" x14ac:dyDescent="0.25">
      <c r="A717" s="42" t="s">
        <v>312</v>
      </c>
      <c r="B717" s="33" t="s">
        <v>320</v>
      </c>
      <c r="C717" s="18"/>
      <c r="D717" s="18"/>
      <c r="E717" s="19"/>
      <c r="F717" s="16"/>
      <c r="G717" s="14"/>
    </row>
    <row r="718" spans="1:7" x14ac:dyDescent="0.25">
      <c r="B718" s="37" t="s">
        <v>328</v>
      </c>
      <c r="C718" s="29"/>
      <c r="D718" s="26" t="s">
        <v>4</v>
      </c>
      <c r="E718" s="27">
        <f>E399</f>
        <v>155.34</v>
      </c>
      <c r="F718" s="16"/>
      <c r="G718" s="14"/>
    </row>
    <row r="719" spans="1:7" s="13" customFormat="1" x14ac:dyDescent="0.25">
      <c r="A719" s="42"/>
      <c r="C719" s="2"/>
      <c r="D719" s="2"/>
      <c r="E719" s="3"/>
      <c r="F719" s="16"/>
      <c r="G719" s="14"/>
    </row>
    <row r="720" spans="1:7" s="13" customFormat="1" ht="25.5" x14ac:dyDescent="0.25">
      <c r="A720" s="42" t="s">
        <v>321</v>
      </c>
      <c r="B720" s="33" t="s">
        <v>305</v>
      </c>
      <c r="C720" s="34"/>
      <c r="D720" s="34"/>
      <c r="E720" s="46"/>
      <c r="G720" s="14"/>
    </row>
    <row r="721" spans="1:7" s="13" customFormat="1" x14ac:dyDescent="0.25">
      <c r="A721" s="42"/>
      <c r="B721" s="37" t="s">
        <v>322</v>
      </c>
      <c r="C721" s="29"/>
      <c r="D721" s="26" t="s">
        <v>4</v>
      </c>
      <c r="E721" s="50">
        <f>E718</f>
        <v>155.34</v>
      </c>
      <c r="G721" s="14"/>
    </row>
    <row r="722" spans="1:7" s="13" customFormat="1" x14ac:dyDescent="0.25">
      <c r="A722" s="42"/>
      <c r="C722" s="2"/>
      <c r="D722" s="2"/>
      <c r="E722" s="3"/>
      <c r="F722" s="16"/>
      <c r="G722" s="14"/>
    </row>
    <row r="723" spans="1:7" s="13" customFormat="1" x14ac:dyDescent="0.25">
      <c r="A723" s="42"/>
      <c r="C723" s="2"/>
      <c r="D723" s="2"/>
      <c r="E723" s="3"/>
      <c r="F723" s="16"/>
      <c r="G723" s="14"/>
    </row>
    <row r="724" spans="1:7" s="13" customFormat="1" x14ac:dyDescent="0.25">
      <c r="A724" s="42" t="s">
        <v>323</v>
      </c>
      <c r="B724" s="14" t="s">
        <v>324</v>
      </c>
      <c r="C724" s="2"/>
      <c r="D724" s="2"/>
      <c r="E724" s="3"/>
      <c r="F724" s="16"/>
      <c r="G724" s="14"/>
    </row>
    <row r="725" spans="1:7" x14ac:dyDescent="0.25">
      <c r="A725" s="42" t="s">
        <v>325</v>
      </c>
      <c r="B725" s="33" t="s">
        <v>320</v>
      </c>
      <c r="C725" s="18"/>
      <c r="D725" s="18"/>
      <c r="E725" s="19"/>
      <c r="F725" s="13"/>
    </row>
    <row r="726" spans="1:7" x14ac:dyDescent="0.25">
      <c r="B726" s="37" t="s">
        <v>329</v>
      </c>
      <c r="C726" s="29"/>
      <c r="D726" s="26" t="s">
        <v>4</v>
      </c>
      <c r="E726" s="27">
        <f>E404</f>
        <v>101.22000000000001</v>
      </c>
      <c r="F726" s="16"/>
      <c r="G726" s="14"/>
    </row>
    <row r="728" spans="1:7" ht="25.5" x14ac:dyDescent="0.25">
      <c r="A728" s="42" t="s">
        <v>326</v>
      </c>
      <c r="B728" s="33" t="s">
        <v>305</v>
      </c>
      <c r="C728" s="34"/>
      <c r="D728" s="34"/>
      <c r="E728" s="38"/>
    </row>
    <row r="729" spans="1:7" x14ac:dyDescent="0.25">
      <c r="B729" s="37" t="s">
        <v>327</v>
      </c>
      <c r="C729" s="29"/>
      <c r="D729" s="26" t="s">
        <v>4</v>
      </c>
      <c r="E729" s="27">
        <f>E726</f>
        <v>101.22000000000001</v>
      </c>
    </row>
    <row r="731" spans="1:7" x14ac:dyDescent="0.25">
      <c r="A731" s="42" t="s">
        <v>330</v>
      </c>
      <c r="B731" s="14" t="s">
        <v>265</v>
      </c>
    </row>
    <row r="732" spans="1:7" x14ac:dyDescent="0.25">
      <c r="A732" s="42" t="s">
        <v>335</v>
      </c>
      <c r="B732" s="33" t="s">
        <v>334</v>
      </c>
      <c r="C732" s="34"/>
      <c r="D732" s="34"/>
      <c r="E732" s="38"/>
    </row>
    <row r="733" spans="1:7" s="13" customFormat="1" x14ac:dyDescent="0.25">
      <c r="A733" s="42"/>
      <c r="B733" s="28" t="s">
        <v>331</v>
      </c>
      <c r="C733" s="29"/>
      <c r="D733" s="26" t="s">
        <v>4</v>
      </c>
      <c r="E733" s="27">
        <f>E428</f>
        <v>40.612499999999997</v>
      </c>
    </row>
    <row r="734" spans="1:7" s="13" customFormat="1" x14ac:dyDescent="0.25">
      <c r="A734" s="42"/>
      <c r="B734" s="73"/>
      <c r="C734" s="2"/>
      <c r="D734" s="2"/>
      <c r="E734" s="2"/>
    </row>
    <row r="735" spans="1:7" ht="25.5" x14ac:dyDescent="0.25">
      <c r="A735" s="42" t="s">
        <v>336</v>
      </c>
      <c r="B735" s="33" t="s">
        <v>333</v>
      </c>
      <c r="C735" s="45"/>
      <c r="D735" s="45"/>
      <c r="E735" s="46"/>
    </row>
    <row r="736" spans="1:7" x14ac:dyDescent="0.25">
      <c r="B736" s="28" t="s">
        <v>332</v>
      </c>
      <c r="C736" s="26"/>
      <c r="D736" s="26" t="s">
        <v>4</v>
      </c>
      <c r="E736" s="27">
        <f>E733</f>
        <v>40.612499999999997</v>
      </c>
    </row>
    <row r="738" spans="1:6" x14ac:dyDescent="0.25">
      <c r="A738" s="42" t="s">
        <v>337</v>
      </c>
      <c r="B738" s="14" t="s">
        <v>81</v>
      </c>
    </row>
    <row r="739" spans="1:6" x14ac:dyDescent="0.25">
      <c r="B739" s="33" t="s">
        <v>338</v>
      </c>
      <c r="C739" s="18" t="s">
        <v>3</v>
      </c>
      <c r="D739" s="18" t="s">
        <v>0</v>
      </c>
      <c r="E739" s="18" t="s">
        <v>152</v>
      </c>
      <c r="F739" s="47" t="s">
        <v>2</v>
      </c>
    </row>
    <row r="740" spans="1:6" x14ac:dyDescent="0.25">
      <c r="B740" s="24" t="s">
        <v>339</v>
      </c>
      <c r="C740" s="21">
        <v>4.6100000000000003</v>
      </c>
      <c r="D740" s="21">
        <v>0.1</v>
      </c>
      <c r="E740" s="21">
        <v>1</v>
      </c>
      <c r="F740" s="36">
        <f>(C740*D740)*E740</f>
        <v>0.46100000000000008</v>
      </c>
    </row>
    <row r="741" spans="1:6" x14ac:dyDescent="0.25">
      <c r="B741" s="24"/>
      <c r="C741" s="21">
        <v>3.3</v>
      </c>
      <c r="D741" s="21">
        <v>0.1</v>
      </c>
      <c r="E741" s="21">
        <v>3</v>
      </c>
      <c r="F741" s="36">
        <f t="shared" ref="F741:F749" si="30">(C741*D741)*E741</f>
        <v>0.99</v>
      </c>
    </row>
    <row r="742" spans="1:6" x14ac:dyDescent="0.25">
      <c r="B742" s="24"/>
      <c r="C742" s="21">
        <v>2.2999999999999998</v>
      </c>
      <c r="D742" s="21">
        <v>0.1</v>
      </c>
      <c r="E742" s="21">
        <v>4</v>
      </c>
      <c r="F742" s="36">
        <f t="shared" si="30"/>
        <v>0.91999999999999993</v>
      </c>
    </row>
    <row r="743" spans="1:6" x14ac:dyDescent="0.25">
      <c r="B743" s="24"/>
      <c r="C743" s="21">
        <v>4.7</v>
      </c>
      <c r="D743" s="21">
        <v>0.1</v>
      </c>
      <c r="E743" s="21">
        <v>6</v>
      </c>
      <c r="F743" s="36">
        <f t="shared" si="30"/>
        <v>2.8200000000000003</v>
      </c>
    </row>
    <row r="744" spans="1:6" x14ac:dyDescent="0.25">
      <c r="B744" s="24"/>
      <c r="C744" s="21">
        <v>2.4</v>
      </c>
      <c r="D744" s="21">
        <v>0.1</v>
      </c>
      <c r="E744" s="21">
        <v>2</v>
      </c>
      <c r="F744" s="36">
        <f t="shared" si="30"/>
        <v>0.48</v>
      </c>
    </row>
    <row r="745" spans="1:6" x14ac:dyDescent="0.25">
      <c r="B745" s="24"/>
      <c r="C745" s="21">
        <v>2.2000000000000002</v>
      </c>
      <c r="D745" s="21">
        <v>0.1</v>
      </c>
      <c r="E745" s="21">
        <v>1</v>
      </c>
      <c r="F745" s="36">
        <f t="shared" si="30"/>
        <v>0.22000000000000003</v>
      </c>
    </row>
    <row r="746" spans="1:6" x14ac:dyDescent="0.25">
      <c r="B746" s="24"/>
      <c r="C746" s="21">
        <v>1.1000000000000001</v>
      </c>
      <c r="D746" s="21">
        <v>0.1</v>
      </c>
      <c r="E746" s="21">
        <v>1</v>
      </c>
      <c r="F746" s="36">
        <f t="shared" si="30"/>
        <v>0.11000000000000001</v>
      </c>
    </row>
    <row r="747" spans="1:6" x14ac:dyDescent="0.25">
      <c r="B747" s="24" t="s">
        <v>340</v>
      </c>
      <c r="C747" s="21">
        <v>2</v>
      </c>
      <c r="D747" s="21">
        <v>0.1</v>
      </c>
      <c r="E747" s="21">
        <v>6</v>
      </c>
      <c r="F747" s="36">
        <f t="shared" si="30"/>
        <v>1.2000000000000002</v>
      </c>
    </row>
    <row r="748" spans="1:6" s="13" customFormat="1" x14ac:dyDescent="0.25">
      <c r="A748" s="42"/>
      <c r="B748" s="39" t="s">
        <v>341</v>
      </c>
      <c r="C748" s="31">
        <v>4.5999999999999996</v>
      </c>
      <c r="D748" s="31">
        <v>1.1000000000000001</v>
      </c>
      <c r="E748" s="31">
        <v>1</v>
      </c>
      <c r="F748" s="71">
        <f t="shared" si="30"/>
        <v>5.0599999999999996</v>
      </c>
    </row>
    <row r="749" spans="1:6" s="13" customFormat="1" x14ac:dyDescent="0.25">
      <c r="A749" s="42"/>
      <c r="B749" s="39"/>
      <c r="C749" s="31">
        <v>1.6</v>
      </c>
      <c r="D749" s="31">
        <v>1.6</v>
      </c>
      <c r="E749" s="31">
        <v>1</v>
      </c>
      <c r="F749" s="71">
        <f t="shared" si="30"/>
        <v>2.5600000000000005</v>
      </c>
    </row>
    <row r="750" spans="1:6" x14ac:dyDescent="0.25">
      <c r="B750" s="37"/>
      <c r="C750" s="29"/>
      <c r="D750" s="29"/>
      <c r="E750" s="26" t="s">
        <v>4</v>
      </c>
      <c r="F750" s="50">
        <f>SUM(F740:F749)</f>
        <v>14.821000000000002</v>
      </c>
    </row>
    <row r="752" spans="1:6" x14ac:dyDescent="0.25">
      <c r="A752" s="42" t="s">
        <v>342</v>
      </c>
      <c r="B752" s="14" t="s">
        <v>343</v>
      </c>
    </row>
    <row r="753" spans="1:5" s="13" customFormat="1" ht="38.25" x14ac:dyDescent="0.25">
      <c r="A753" s="42" t="s">
        <v>346</v>
      </c>
      <c r="B753" s="77" t="s">
        <v>345</v>
      </c>
      <c r="C753" s="34"/>
      <c r="D753" s="34"/>
      <c r="E753" s="38"/>
    </row>
    <row r="754" spans="1:5" x14ac:dyDescent="0.25">
      <c r="B754" s="37" t="s">
        <v>344</v>
      </c>
      <c r="C754" s="29"/>
      <c r="D754" s="26" t="s">
        <v>4</v>
      </c>
      <c r="E754" s="50">
        <f>E285</f>
        <v>108.27149999999999</v>
      </c>
    </row>
    <row r="756" spans="1:5" s="13" customFormat="1" x14ac:dyDescent="0.25">
      <c r="A756" s="42">
        <v>14</v>
      </c>
      <c r="B756" s="14" t="s">
        <v>427</v>
      </c>
      <c r="C756" s="2"/>
      <c r="D756" s="2"/>
      <c r="E756" s="2"/>
    </row>
    <row r="757" spans="1:5" s="13" customFormat="1" ht="27" x14ac:dyDescent="0.25">
      <c r="A757" s="42" t="s">
        <v>428</v>
      </c>
      <c r="B757" s="103" t="s">
        <v>431</v>
      </c>
      <c r="C757" s="104"/>
      <c r="D757" s="105" t="s">
        <v>4</v>
      </c>
      <c r="E757" s="106">
        <v>3</v>
      </c>
    </row>
    <row r="758" spans="1:5" s="13" customFormat="1" x14ac:dyDescent="0.25">
      <c r="A758" s="42"/>
      <c r="C758" s="2"/>
      <c r="D758" s="2"/>
      <c r="E758" s="2"/>
    </row>
    <row r="759" spans="1:5" s="13" customFormat="1" ht="27" x14ac:dyDescent="0.25">
      <c r="A759" s="42" t="s">
        <v>430</v>
      </c>
      <c r="B759" s="103" t="s">
        <v>429</v>
      </c>
      <c r="C759" s="104"/>
      <c r="D759" s="105" t="s">
        <v>4</v>
      </c>
      <c r="E759" s="106">
        <v>1</v>
      </c>
    </row>
    <row r="760" spans="1:5" s="13" customFormat="1" x14ac:dyDescent="0.25">
      <c r="A760" s="42"/>
      <c r="C760" s="2"/>
      <c r="D760" s="2"/>
      <c r="E760" s="2"/>
    </row>
    <row r="761" spans="1:5" x14ac:dyDescent="0.25">
      <c r="A761" s="42">
        <v>15</v>
      </c>
      <c r="B761" s="14" t="s">
        <v>349</v>
      </c>
    </row>
    <row r="762" spans="1:5" x14ac:dyDescent="0.25">
      <c r="A762" s="42" t="s">
        <v>350</v>
      </c>
      <c r="B762" s="14" t="s">
        <v>351</v>
      </c>
    </row>
    <row r="763" spans="1:5" x14ac:dyDescent="0.25">
      <c r="A763" s="42" t="s">
        <v>352</v>
      </c>
      <c r="B763" s="43" t="s">
        <v>353</v>
      </c>
      <c r="C763" s="34"/>
      <c r="D763" s="34"/>
      <c r="E763" s="38"/>
    </row>
    <row r="764" spans="1:5" x14ac:dyDescent="0.25">
      <c r="B764" s="37" t="s">
        <v>354</v>
      </c>
      <c r="C764" s="29"/>
      <c r="D764" s="26" t="s">
        <v>4</v>
      </c>
      <c r="E764" s="27">
        <v>5.5</v>
      </c>
    </row>
    <row r="765" spans="1:5" s="13" customFormat="1" x14ac:dyDescent="0.25">
      <c r="A765" s="42"/>
      <c r="C765" s="2"/>
      <c r="D765" s="3"/>
      <c r="E765" s="3"/>
    </row>
    <row r="766" spans="1:5" s="13" customFormat="1" x14ac:dyDescent="0.25">
      <c r="A766" s="42" t="s">
        <v>408</v>
      </c>
      <c r="B766" s="43" t="s">
        <v>409</v>
      </c>
      <c r="C766" s="34"/>
      <c r="D766" s="45"/>
      <c r="E766" s="46"/>
    </row>
    <row r="767" spans="1:5" s="13" customFormat="1" x14ac:dyDescent="0.25">
      <c r="A767" s="42"/>
      <c r="B767" s="24"/>
      <c r="C767" s="21">
        <v>0.45</v>
      </c>
      <c r="D767" s="21">
        <v>2.7</v>
      </c>
      <c r="E767" s="22">
        <f>+C767*D767</f>
        <v>1.2150000000000001</v>
      </c>
    </row>
    <row r="768" spans="1:5" s="13" customFormat="1" x14ac:dyDescent="0.25">
      <c r="A768" s="42"/>
      <c r="B768" s="24"/>
      <c r="C768" s="21">
        <v>0.45</v>
      </c>
      <c r="D768" s="21">
        <v>0.69</v>
      </c>
      <c r="E768" s="22">
        <f t="shared" ref="E768:E771" si="31">+C768*D768</f>
        <v>0.3105</v>
      </c>
    </row>
    <row r="769" spans="1:5" s="13" customFormat="1" x14ac:dyDescent="0.25">
      <c r="A769" s="42"/>
      <c r="B769" s="24"/>
      <c r="C769" s="21">
        <v>0.45</v>
      </c>
      <c r="D769" s="21">
        <v>1.66</v>
      </c>
      <c r="E769" s="22">
        <f t="shared" si="31"/>
        <v>0.747</v>
      </c>
    </row>
    <row r="770" spans="1:5" s="13" customFormat="1" x14ac:dyDescent="0.25">
      <c r="A770" s="42"/>
      <c r="B770" s="24"/>
      <c r="C770" s="21">
        <v>0.35</v>
      </c>
      <c r="D770" s="21">
        <v>1.55</v>
      </c>
      <c r="E770" s="22">
        <f t="shared" si="31"/>
        <v>0.54249999999999998</v>
      </c>
    </row>
    <row r="771" spans="1:5" s="13" customFormat="1" x14ac:dyDescent="0.25">
      <c r="A771" s="42"/>
      <c r="B771" s="24"/>
      <c r="C771" s="21">
        <v>0.35</v>
      </c>
      <c r="D771" s="21">
        <v>2.25</v>
      </c>
      <c r="E771" s="22">
        <f t="shared" si="31"/>
        <v>0.78749999999999998</v>
      </c>
    </row>
    <row r="772" spans="1:5" s="13" customFormat="1" x14ac:dyDescent="0.25">
      <c r="A772" s="42"/>
      <c r="B772" s="37"/>
      <c r="C772" s="29"/>
      <c r="D772" s="26" t="s">
        <v>4</v>
      </c>
      <c r="E772" s="27">
        <f>+SUM(E767:E771)</f>
        <v>3.6025</v>
      </c>
    </row>
    <row r="774" spans="1:5" s="65" customFormat="1" x14ac:dyDescent="0.25">
      <c r="A774" s="64" t="s">
        <v>355</v>
      </c>
      <c r="B774" s="69" t="s">
        <v>356</v>
      </c>
      <c r="C774" s="66"/>
      <c r="D774" s="66"/>
      <c r="E774" s="66"/>
    </row>
    <row r="775" spans="1:5" s="13" customFormat="1" x14ac:dyDescent="0.25">
      <c r="A775" s="42" t="s">
        <v>432</v>
      </c>
      <c r="B775" s="33" t="s">
        <v>396</v>
      </c>
      <c r="C775" s="18" t="s">
        <v>132</v>
      </c>
      <c r="D775" s="18" t="s">
        <v>152</v>
      </c>
      <c r="E775" s="19" t="s">
        <v>109</v>
      </c>
    </row>
    <row r="776" spans="1:5" s="13" customFormat="1" x14ac:dyDescent="0.25">
      <c r="A776" s="42"/>
      <c r="B776" s="23" t="s">
        <v>401</v>
      </c>
      <c r="C776" s="56">
        <f>1.8*2.3*0.12</f>
        <v>0.49679999999999996</v>
      </c>
      <c r="D776" s="56">
        <v>1</v>
      </c>
      <c r="E776" s="22">
        <f>+C776*D776</f>
        <v>0.49679999999999996</v>
      </c>
    </row>
    <row r="777" spans="1:5" s="13" customFormat="1" x14ac:dyDescent="0.25">
      <c r="A777" s="42"/>
      <c r="B777" s="88" t="s">
        <v>402</v>
      </c>
      <c r="C777" s="21">
        <f>0.15*0.15*1.5</f>
        <v>3.3750000000000002E-2</v>
      </c>
      <c r="D777" s="21">
        <v>4</v>
      </c>
      <c r="E777" s="22">
        <f>+C777*D777</f>
        <v>0.13500000000000001</v>
      </c>
    </row>
    <row r="778" spans="1:5" s="13" customFormat="1" x14ac:dyDescent="0.25">
      <c r="A778" s="42"/>
      <c r="B778" s="87"/>
      <c r="C778" s="29"/>
      <c r="D778" s="26" t="s">
        <v>4</v>
      </c>
      <c r="E778" s="27">
        <f>+SUM(E776:E777)</f>
        <v>0.63179999999999992</v>
      </c>
    </row>
    <row r="779" spans="1:5" s="13" customFormat="1" x14ac:dyDescent="0.25">
      <c r="A779" s="42"/>
      <c r="B779" s="69"/>
      <c r="C779" s="2"/>
      <c r="D779" s="2"/>
      <c r="E779" s="2"/>
    </row>
    <row r="780" spans="1:5" s="13" customFormat="1" ht="25.5" x14ac:dyDescent="0.25">
      <c r="A780" s="42" t="s">
        <v>433</v>
      </c>
      <c r="B780" s="33" t="s">
        <v>399</v>
      </c>
      <c r="C780" s="18" t="s">
        <v>0</v>
      </c>
      <c r="D780" s="18" t="s">
        <v>1</v>
      </c>
      <c r="E780" s="19" t="s">
        <v>2</v>
      </c>
    </row>
    <row r="781" spans="1:5" s="13" customFormat="1" x14ac:dyDescent="0.25">
      <c r="A781" s="42"/>
      <c r="B781" s="88" t="s">
        <v>397</v>
      </c>
      <c r="C781" s="21">
        <v>1</v>
      </c>
      <c r="D781" s="21">
        <v>1.5</v>
      </c>
      <c r="E781" s="22">
        <f>+C781*D781*2</f>
        <v>3</v>
      </c>
    </row>
    <row r="782" spans="1:5" s="13" customFormat="1" x14ac:dyDescent="0.25">
      <c r="A782" s="42"/>
      <c r="B782" s="88" t="s">
        <v>398</v>
      </c>
      <c r="C782" s="21">
        <v>1</v>
      </c>
      <c r="D782" s="21">
        <v>1.5</v>
      </c>
      <c r="E782" s="22">
        <f>+C782*D782</f>
        <v>1.5</v>
      </c>
    </row>
    <row r="783" spans="1:5" s="13" customFormat="1" x14ac:dyDescent="0.25">
      <c r="A783" s="42"/>
      <c r="B783" s="89"/>
      <c r="C783" s="29"/>
      <c r="D783" s="26" t="s">
        <v>4</v>
      </c>
      <c r="E783" s="27">
        <f>+SUM(E781:E782)</f>
        <v>4.5</v>
      </c>
    </row>
    <row r="784" spans="1:5" s="13" customFormat="1" x14ac:dyDescent="0.25">
      <c r="A784" s="42"/>
      <c r="B784" s="69"/>
      <c r="C784" s="2"/>
      <c r="D784" s="2"/>
      <c r="E784" s="2"/>
    </row>
    <row r="785" spans="1:5" s="13" customFormat="1" x14ac:dyDescent="0.25">
      <c r="A785" s="42" t="s">
        <v>434</v>
      </c>
      <c r="B785" s="33" t="s">
        <v>403</v>
      </c>
      <c r="C785" s="34"/>
      <c r="D785" s="34"/>
      <c r="E785" s="38"/>
    </row>
    <row r="786" spans="1:5" s="13" customFormat="1" x14ac:dyDescent="0.25">
      <c r="A786" s="42"/>
      <c r="B786" s="88" t="s">
        <v>400</v>
      </c>
      <c r="C786" s="21">
        <f>+E783</f>
        <v>4.5</v>
      </c>
      <c r="D786" s="21">
        <v>2</v>
      </c>
      <c r="E786" s="22">
        <f>+C786*D786</f>
        <v>9</v>
      </c>
    </row>
    <row r="787" spans="1:5" s="13" customFormat="1" x14ac:dyDescent="0.25">
      <c r="A787" s="42"/>
      <c r="B787" s="24" t="s">
        <v>404</v>
      </c>
      <c r="C787" s="21">
        <v>1.8</v>
      </c>
      <c r="D787" s="21">
        <v>2.2999999999999998</v>
      </c>
      <c r="E787" s="22">
        <f>+(C787*D787)*2</f>
        <v>8.2799999999999994</v>
      </c>
    </row>
    <row r="788" spans="1:5" s="13" customFormat="1" x14ac:dyDescent="0.25">
      <c r="A788" s="42"/>
      <c r="B788" s="37"/>
      <c r="C788" s="74"/>
      <c r="D788" s="26" t="s">
        <v>4</v>
      </c>
      <c r="E788" s="50">
        <f>+SUM(E786:E787)</f>
        <v>17.28</v>
      </c>
    </row>
    <row r="789" spans="1:5" s="13" customFormat="1" x14ac:dyDescent="0.25">
      <c r="A789" s="42"/>
      <c r="B789" s="69"/>
      <c r="C789" s="2"/>
      <c r="D789" s="2"/>
      <c r="E789" s="2"/>
    </row>
    <row r="790" spans="1:5" s="13" customFormat="1" x14ac:dyDescent="0.25">
      <c r="A790" s="42" t="s">
        <v>435</v>
      </c>
      <c r="B790" s="33" t="s">
        <v>444</v>
      </c>
      <c r="C790" s="34"/>
      <c r="D790" s="34"/>
      <c r="E790" s="38"/>
    </row>
    <row r="791" spans="1:5" s="13" customFormat="1" x14ac:dyDescent="0.25">
      <c r="A791" s="42"/>
      <c r="B791" s="88" t="s">
        <v>400</v>
      </c>
      <c r="C791" s="21">
        <f>+E783</f>
        <v>4.5</v>
      </c>
      <c r="D791" s="21">
        <v>2</v>
      </c>
      <c r="E791" s="22">
        <f>+C791*D791</f>
        <v>9</v>
      </c>
    </row>
    <row r="792" spans="1:5" s="13" customFormat="1" x14ac:dyDescent="0.25">
      <c r="A792" s="42"/>
      <c r="B792" s="24" t="s">
        <v>404</v>
      </c>
      <c r="C792" s="21">
        <v>1.8</v>
      </c>
      <c r="D792" s="21">
        <v>2.2999999999999998</v>
      </c>
      <c r="E792" s="22">
        <f>+(C792*D792)*2</f>
        <v>8.2799999999999994</v>
      </c>
    </row>
    <row r="793" spans="1:5" s="13" customFormat="1" x14ac:dyDescent="0.25">
      <c r="A793" s="42"/>
      <c r="B793" s="37"/>
      <c r="C793" s="74"/>
      <c r="D793" s="26" t="s">
        <v>4</v>
      </c>
      <c r="E793" s="50">
        <f>+SUM(E791:E792)</f>
        <v>17.28</v>
      </c>
    </row>
    <row r="794" spans="1:5" s="13" customFormat="1" x14ac:dyDescent="0.25">
      <c r="A794" s="42"/>
      <c r="D794" s="3"/>
      <c r="E794" s="16"/>
    </row>
    <row r="795" spans="1:5" s="13" customFormat="1" ht="25.5" x14ac:dyDescent="0.25">
      <c r="A795" s="42" t="s">
        <v>436</v>
      </c>
      <c r="B795" s="33" t="s">
        <v>443</v>
      </c>
      <c r="C795" s="60"/>
      <c r="D795" s="45"/>
      <c r="E795" s="63"/>
    </row>
    <row r="796" spans="1:5" s="13" customFormat="1" x14ac:dyDescent="0.25">
      <c r="A796" s="42"/>
      <c r="B796" s="37" t="s">
        <v>405</v>
      </c>
      <c r="C796" s="74">
        <v>1.2</v>
      </c>
      <c r="D796" s="29">
        <v>1</v>
      </c>
      <c r="E796" s="50">
        <f>+(C796*D796)*4</f>
        <v>4.8</v>
      </c>
    </row>
    <row r="797" spans="1:5" s="13" customFormat="1" x14ac:dyDescent="0.25">
      <c r="A797" s="42"/>
      <c r="D797" s="3"/>
      <c r="E797" s="16"/>
    </row>
    <row r="798" spans="1:5" s="13" customFormat="1" x14ac:dyDescent="0.25">
      <c r="A798" s="42" t="s">
        <v>437</v>
      </c>
      <c r="B798" s="33" t="s">
        <v>442</v>
      </c>
      <c r="C798" s="60"/>
      <c r="D798" s="45"/>
      <c r="E798" s="63"/>
    </row>
    <row r="799" spans="1:5" s="13" customFormat="1" x14ac:dyDescent="0.25">
      <c r="A799" s="42"/>
      <c r="B799" s="24" t="s">
        <v>406</v>
      </c>
      <c r="C799" s="61">
        <v>1.2</v>
      </c>
      <c r="D799" s="21">
        <v>1</v>
      </c>
      <c r="E799" s="36">
        <f>+(C799*D799)*2</f>
        <v>2.4</v>
      </c>
    </row>
    <row r="800" spans="1:5" s="13" customFormat="1" x14ac:dyDescent="0.25">
      <c r="A800" s="42"/>
      <c r="B800" s="24" t="s">
        <v>407</v>
      </c>
      <c r="C800" s="61">
        <v>1.8</v>
      </c>
      <c r="D800" s="21">
        <v>2.2999999999999998</v>
      </c>
      <c r="E800" s="36">
        <f>+(C800*D800)*2</f>
        <v>8.2799999999999994</v>
      </c>
    </row>
    <row r="801" spans="1:5" s="13" customFormat="1" x14ac:dyDescent="0.25">
      <c r="A801" s="42"/>
      <c r="B801" s="37"/>
      <c r="C801" s="74"/>
      <c r="D801" s="26" t="s">
        <v>4</v>
      </c>
      <c r="E801" s="50">
        <f>+SUM(E799:E800)</f>
        <v>10.68</v>
      </c>
    </row>
    <row r="802" spans="1:5" s="13" customFormat="1" x14ac:dyDescent="0.25">
      <c r="A802" s="42"/>
      <c r="D802" s="3"/>
      <c r="E802" s="16"/>
    </row>
    <row r="803" spans="1:5" s="13" customFormat="1" x14ac:dyDescent="0.25">
      <c r="A803" s="42" t="s">
        <v>438</v>
      </c>
      <c r="B803" s="33" t="s">
        <v>441</v>
      </c>
      <c r="C803" s="60"/>
      <c r="D803" s="45"/>
      <c r="E803" s="63"/>
    </row>
    <row r="804" spans="1:5" s="13" customFormat="1" x14ac:dyDescent="0.25">
      <c r="A804" s="42"/>
      <c r="B804" s="24" t="s">
        <v>406</v>
      </c>
      <c r="C804" s="61">
        <v>1.2</v>
      </c>
      <c r="D804" s="21">
        <v>1</v>
      </c>
      <c r="E804" s="36">
        <f>+(C804*D804)*2</f>
        <v>2.4</v>
      </c>
    </row>
    <row r="805" spans="1:5" s="13" customFormat="1" x14ac:dyDescent="0.25">
      <c r="A805" s="42"/>
      <c r="B805" s="24" t="s">
        <v>407</v>
      </c>
      <c r="C805" s="61">
        <v>1.8</v>
      </c>
      <c r="D805" s="21">
        <v>2.2999999999999998</v>
      </c>
      <c r="E805" s="36">
        <f>+(C805*D805)*2</f>
        <v>8.2799999999999994</v>
      </c>
    </row>
    <row r="806" spans="1:5" s="13" customFormat="1" x14ac:dyDescent="0.25">
      <c r="A806" s="42"/>
      <c r="B806" s="37"/>
      <c r="C806" s="74"/>
      <c r="D806" s="26" t="s">
        <v>4</v>
      </c>
      <c r="E806" s="50">
        <f>+SUM(E804:E805)</f>
        <v>10.68</v>
      </c>
    </row>
    <row r="807" spans="1:5" s="13" customFormat="1" x14ac:dyDescent="0.25">
      <c r="A807" s="42"/>
      <c r="D807" s="3"/>
      <c r="E807" s="16"/>
    </row>
    <row r="808" spans="1:5" s="13" customFormat="1" x14ac:dyDescent="0.25">
      <c r="A808" s="42" t="s">
        <v>439</v>
      </c>
      <c r="B808" s="33" t="s">
        <v>445</v>
      </c>
      <c r="C808" s="60"/>
      <c r="D808" s="45"/>
      <c r="E808" s="63"/>
    </row>
    <row r="809" spans="1:5" s="13" customFormat="1" x14ac:dyDescent="0.25">
      <c r="A809" s="42"/>
      <c r="B809" s="24"/>
      <c r="C809" s="61">
        <v>1.48</v>
      </c>
      <c r="D809" s="21">
        <v>1.9</v>
      </c>
      <c r="E809" s="36">
        <f>+(C809*D809)</f>
        <v>2.8119999999999998</v>
      </c>
    </row>
    <row r="810" spans="1:5" s="13" customFormat="1" x14ac:dyDescent="0.25">
      <c r="A810" s="42"/>
      <c r="B810" s="37"/>
      <c r="C810" s="74"/>
      <c r="D810" s="26" t="s">
        <v>4</v>
      </c>
      <c r="E810" s="50">
        <f>+SUM(E809:E809)</f>
        <v>2.8119999999999998</v>
      </c>
    </row>
    <row r="812" spans="1:5" s="13" customFormat="1" x14ac:dyDescent="0.25">
      <c r="A812" s="42" t="s">
        <v>440</v>
      </c>
      <c r="B812" s="33" t="s">
        <v>446</v>
      </c>
      <c r="C812" s="60"/>
      <c r="D812" s="45"/>
      <c r="E812" s="63"/>
    </row>
    <row r="813" spans="1:5" s="13" customFormat="1" x14ac:dyDescent="0.25">
      <c r="A813" s="42"/>
      <c r="B813" s="24"/>
      <c r="C813" s="61">
        <v>0.74</v>
      </c>
      <c r="D813" s="21">
        <v>1.9</v>
      </c>
      <c r="E813" s="36">
        <f>+(C813*D813)</f>
        <v>1.4059999999999999</v>
      </c>
    </row>
    <row r="814" spans="1:5" s="13" customFormat="1" x14ac:dyDescent="0.25">
      <c r="A814" s="42"/>
      <c r="B814" s="37"/>
      <c r="C814" s="74"/>
      <c r="D814" s="26" t="s">
        <v>4</v>
      </c>
      <c r="E814" s="50">
        <f>+SUM(E813:E813)</f>
        <v>1.4059999999999999</v>
      </c>
    </row>
    <row r="815" spans="1:5" s="13" customFormat="1" x14ac:dyDescent="0.25">
      <c r="A815" s="42"/>
      <c r="C815" s="2"/>
      <c r="D815" s="2"/>
      <c r="E815" s="2"/>
    </row>
    <row r="816" spans="1:5" x14ac:dyDescent="0.25">
      <c r="A816" s="42" t="s">
        <v>357</v>
      </c>
      <c r="B816" s="14" t="s">
        <v>358</v>
      </c>
    </row>
    <row r="817" spans="1:11" x14ac:dyDescent="0.25">
      <c r="A817" s="42" t="s">
        <v>360</v>
      </c>
      <c r="B817" s="33" t="s">
        <v>359</v>
      </c>
      <c r="C817" s="34"/>
      <c r="D817" s="34"/>
      <c r="E817" s="38"/>
    </row>
    <row r="818" spans="1:11" x14ac:dyDescent="0.25">
      <c r="B818" s="37" t="s">
        <v>354</v>
      </c>
      <c r="C818" s="29"/>
      <c r="D818" s="26" t="s">
        <v>4</v>
      </c>
      <c r="E818" s="27">
        <f>17.03+19.9</f>
        <v>36.93</v>
      </c>
      <c r="I818" s="90"/>
      <c r="J818" s="90"/>
      <c r="K818" s="2"/>
    </row>
    <row r="820" spans="1:11" x14ac:dyDescent="0.25">
      <c r="A820" s="42" t="s">
        <v>366</v>
      </c>
      <c r="B820" s="14" t="s">
        <v>367</v>
      </c>
    </row>
    <row r="821" spans="1:11" x14ac:dyDescent="0.25">
      <c r="A821" s="42" t="s">
        <v>370</v>
      </c>
      <c r="B821" s="43" t="s">
        <v>369</v>
      </c>
      <c r="C821" s="34"/>
      <c r="D821" s="34"/>
      <c r="E821" s="38"/>
    </row>
    <row r="822" spans="1:11" x14ac:dyDescent="0.25">
      <c r="B822" s="24" t="s">
        <v>368</v>
      </c>
      <c r="C822" s="21"/>
      <c r="D822" s="21"/>
      <c r="E822" s="22">
        <v>351.1</v>
      </c>
    </row>
    <row r="823" spans="1:11" x14ac:dyDescent="0.25">
      <c r="B823" s="24" t="s">
        <v>20</v>
      </c>
      <c r="C823" s="21"/>
      <c r="D823" s="21"/>
      <c r="E823" s="22" t="str">
        <f>E16</f>
        <v>executado</v>
      </c>
    </row>
    <row r="824" spans="1:11" x14ac:dyDescent="0.25">
      <c r="B824" s="37"/>
      <c r="C824" s="29"/>
      <c r="D824" s="26" t="s">
        <v>4</v>
      </c>
      <c r="E824" s="27">
        <f>SUM(E822:E823)</f>
        <v>351.1</v>
      </c>
    </row>
  </sheetData>
  <mergeCells count="1">
    <mergeCell ref="B2:E2"/>
  </mergeCells>
  <pageMargins left="0.511811024" right="0.511811024" top="0.78740157499999996" bottom="0.78740157499999996" header="0.31496062000000002" footer="0.31496062000000002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Bruno Miller</cp:lastModifiedBy>
  <cp:lastPrinted>2015-07-12T21:33:24Z</cp:lastPrinted>
  <dcterms:created xsi:type="dcterms:W3CDTF">2015-06-25T12:27:17Z</dcterms:created>
  <dcterms:modified xsi:type="dcterms:W3CDTF">2019-10-09T11:50:24Z</dcterms:modified>
</cp:coreProperties>
</file>