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8394DD0C-1AD4-47A7-8B3F-04D65B3D16D9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Planilha Orçamentária" sheetId="1" r:id="rId1"/>
    <sheet name="Cronograma" sheetId="2" r:id="rId2"/>
  </sheets>
  <definedNames>
    <definedName name="_xlnm.Print_Area" localSheetId="0">'Planilha Orçamentária'!$A$1:$I$99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 l="1"/>
  <c r="H73" i="1"/>
  <c r="H72" i="1"/>
  <c r="H66" i="1"/>
  <c r="H67" i="1"/>
  <c r="H68" i="1"/>
  <c r="H69" i="1"/>
  <c r="H65" i="1"/>
  <c r="H60" i="1"/>
  <c r="H61" i="1"/>
  <c r="H62" i="1"/>
  <c r="H59" i="1"/>
  <c r="H50" i="1"/>
  <c r="H51" i="1"/>
  <c r="H52" i="1"/>
  <c r="H53" i="1"/>
  <c r="H54" i="1"/>
  <c r="H55" i="1"/>
  <c r="H56" i="1"/>
  <c r="H49" i="1"/>
  <c r="H41" i="1"/>
  <c r="H42" i="1"/>
  <c r="H43" i="1"/>
  <c r="H44" i="1"/>
  <c r="H45" i="1"/>
  <c r="H46" i="1"/>
  <c r="H33" i="1"/>
  <c r="H34" i="1"/>
  <c r="H35" i="1"/>
  <c r="H36" i="1"/>
  <c r="H37" i="1"/>
  <c r="H38" i="1"/>
  <c r="H39" i="1"/>
  <c r="H40" i="1"/>
  <c r="H25" i="1"/>
  <c r="H26" i="1"/>
  <c r="H27" i="1"/>
  <c r="H28" i="1"/>
  <c r="H29" i="1"/>
  <c r="H30" i="1"/>
  <c r="H31" i="1"/>
  <c r="H32" i="1"/>
  <c r="H24" i="1"/>
  <c r="H21" i="1"/>
  <c r="H20" i="1"/>
  <c r="H12" i="1"/>
  <c r="H13" i="1"/>
  <c r="H14" i="1"/>
  <c r="H15" i="1"/>
  <c r="H16" i="1"/>
  <c r="H17" i="1"/>
  <c r="H11" i="1"/>
  <c r="F23" i="2" l="1"/>
  <c r="B23" i="2"/>
  <c r="I69" i="1" l="1"/>
  <c r="I62" i="1"/>
  <c r="I61" i="1"/>
  <c r="I60" i="1"/>
  <c r="I59" i="1"/>
  <c r="I50" i="1"/>
  <c r="I51" i="1"/>
  <c r="I52" i="1"/>
  <c r="I42" i="1"/>
  <c r="I46" i="1"/>
  <c r="I45" i="1"/>
  <c r="I40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1" i="1"/>
  <c r="I43" i="1"/>
  <c r="I44" i="1"/>
  <c r="I13" i="1"/>
  <c r="I14" i="1"/>
  <c r="I15" i="1"/>
  <c r="I16" i="1"/>
  <c r="I17" i="1"/>
  <c r="I63" i="1" l="1"/>
  <c r="C19" i="2" s="1"/>
  <c r="G19" i="2" s="1"/>
  <c r="A28" i="2"/>
  <c r="A27" i="2"/>
  <c r="A6" i="2"/>
  <c r="A5" i="2"/>
  <c r="A4" i="2"/>
  <c r="A3" i="2"/>
  <c r="A2" i="2"/>
  <c r="B13" i="2"/>
  <c r="B15" i="2"/>
  <c r="B17" i="2"/>
  <c r="B19" i="2"/>
  <c r="B21" i="2"/>
  <c r="B11" i="2"/>
  <c r="I73" i="1" l="1"/>
  <c r="I72" i="1"/>
  <c r="I67" i="1"/>
  <c r="I68" i="1"/>
  <c r="I55" i="1"/>
  <c r="I56" i="1"/>
  <c r="I74" i="1" l="1"/>
  <c r="C23" i="2" s="1"/>
  <c r="I66" i="1"/>
  <c r="I65" i="1"/>
  <c r="I70" i="1" s="1"/>
  <c r="C21" i="2" s="1"/>
  <c r="G21" i="2" s="1"/>
  <c r="I54" i="1"/>
  <c r="I53" i="1"/>
  <c r="I49" i="1"/>
  <c r="I24" i="1"/>
  <c r="I47" i="1" s="1"/>
  <c r="C15" i="2" s="1"/>
  <c r="G23" i="2" l="1"/>
  <c r="E24" i="2"/>
  <c r="F24" i="2" s="1"/>
  <c r="G22" i="2"/>
  <c r="H21" i="2"/>
  <c r="F21" i="2"/>
  <c r="E22" i="2"/>
  <c r="F22" i="2" s="1"/>
  <c r="I57" i="1"/>
  <c r="C17" i="2" s="1"/>
  <c r="E15" i="2"/>
  <c r="H22" i="2" l="1"/>
  <c r="G24" i="2"/>
  <c r="H24" i="2" s="1"/>
  <c r="H23" i="2"/>
  <c r="G17" i="2"/>
  <c r="G25" i="2" s="1"/>
  <c r="E17" i="2"/>
  <c r="F17" i="2" s="1"/>
  <c r="G16" i="2"/>
  <c r="H15" i="2"/>
  <c r="G20" i="2"/>
  <c r="H19" i="2"/>
  <c r="F19" i="2"/>
  <c r="E20" i="2"/>
  <c r="F20" i="2" s="1"/>
  <c r="E16" i="2"/>
  <c r="F16" i="2" s="1"/>
  <c r="F15" i="2"/>
  <c r="I12" i="1"/>
  <c r="I11" i="1"/>
  <c r="I21" i="1"/>
  <c r="I22" i="1" s="1"/>
  <c r="C13" i="2" s="1"/>
  <c r="H17" i="2" l="1"/>
  <c r="E18" i="2"/>
  <c r="F18" i="2" s="1"/>
  <c r="G18" i="2"/>
  <c r="H18" i="2" s="1"/>
  <c r="H16" i="2"/>
  <c r="H20" i="2"/>
  <c r="I18" i="1"/>
  <c r="E13" i="2"/>
  <c r="C11" i="2" l="1"/>
  <c r="C25" i="2" s="1"/>
  <c r="D11" i="2" s="1"/>
  <c r="G14" i="2"/>
  <c r="E14" i="2"/>
  <c r="F14" i="2" s="1"/>
  <c r="F13" i="2"/>
  <c r="H13" i="2" s="1"/>
  <c r="I75" i="1"/>
  <c r="G26" i="2" l="1"/>
  <c r="D23" i="2"/>
  <c r="G12" i="2"/>
  <c r="E11" i="2"/>
  <c r="E25" i="2" s="1"/>
  <c r="H14" i="2"/>
  <c r="D13" i="2"/>
  <c r="D21" i="2"/>
  <c r="D25" i="2"/>
  <c r="D17" i="2"/>
  <c r="D19" i="2"/>
  <c r="D15" i="2"/>
  <c r="F11" i="2" l="1"/>
  <c r="H11" i="2" s="1"/>
  <c r="E12" i="2"/>
  <c r="F12" i="2" s="1"/>
  <c r="H12" i="2" s="1"/>
  <c r="E26" i="2"/>
  <c r="F26" i="2" s="1"/>
  <c r="H26" i="2" s="1"/>
  <c r="F25" i="2"/>
  <c r="H25" i="2" s="1"/>
</calcChain>
</file>

<file path=xl/sharedStrings.xml><?xml version="1.0" encoding="utf-8"?>
<sst xmlns="http://schemas.openxmlformats.org/spreadsheetml/2006/main" count="274" uniqueCount="169">
  <si>
    <t>CIDADE: BIRIGUI - SP</t>
  </si>
  <si>
    <t>PLANILHA ORÇAMENTÁRIA</t>
  </si>
  <si>
    <t>ITEM</t>
  </si>
  <si>
    <t>TABELA</t>
  </si>
  <si>
    <t>CÓDIGO</t>
  </si>
  <si>
    <t>DESCRIÇÃO</t>
  </si>
  <si>
    <t>CUSTO UNIT.</t>
  </si>
  <si>
    <t>CUSTO TOTAL</t>
  </si>
  <si>
    <t>UNID.</t>
  </si>
  <si>
    <t>QUANT.</t>
  </si>
  <si>
    <t>Sub-total</t>
  </si>
  <si>
    <t>TOTAL GERAL</t>
  </si>
  <si>
    <t>1.1</t>
  </si>
  <si>
    <t>1.2</t>
  </si>
  <si>
    <t>1.3</t>
  </si>
  <si>
    <t>CUSTO C/ BDI</t>
  </si>
  <si>
    <t>2.1</t>
  </si>
  <si>
    <t>CRONOGRAMA FÍSICO-FINANCEIRO</t>
  </si>
  <si>
    <t>VALOR</t>
  </si>
  <si>
    <t>PESO (%)</t>
  </si>
  <si>
    <t>MÊS 1</t>
  </si>
  <si>
    <t>TOTAL</t>
  </si>
  <si>
    <t>___________________________</t>
  </si>
  <si>
    <t xml:space="preserve">     DANIEL NOZOMU HAZASKI</t>
  </si>
  <si>
    <t xml:space="preserve">               Engenheiro Civil</t>
  </si>
  <si>
    <t>_________________________________</t>
  </si>
  <si>
    <t xml:space="preserve">Engº ALEXANDRE J. SABINO LASILA   </t>
  </si>
  <si>
    <t xml:space="preserve">Secretário Adjunto de Obras        </t>
  </si>
  <si>
    <t>Engº SAULO GIAMPIETRO</t>
  </si>
  <si>
    <t>Secretário de Obras</t>
  </si>
  <si>
    <t>______________________________</t>
  </si>
  <si>
    <t>DEMOLIÇÕES E RETIRADAS</t>
  </si>
  <si>
    <t>OBRA: REFORMA DE UMA SALA</t>
  </si>
  <si>
    <t>BAIRRO: CENTRO</t>
  </si>
  <si>
    <t>SINAPI</t>
  </si>
  <si>
    <t>DEMOLIÇÃO DE ARGAMASSAS, DE FORMA MANUAL,SEM REAPROVEITAMENTO</t>
  </si>
  <si>
    <t>M2</t>
  </si>
  <si>
    <t>DEMOLIÇÃO DE ALVENARIA DE BLOCO FURADO, DE FORMA MANUAL, SEM REAPROVEITAMENTO</t>
  </si>
  <si>
    <t>M3</t>
  </si>
  <si>
    <t>REMOÇÃO DE JANELAS, DE FORMA MANUAL, SEM REAPROVEITAMENTO</t>
  </si>
  <si>
    <t>3.1</t>
  </si>
  <si>
    <t>4.1</t>
  </si>
  <si>
    <t>5.1</t>
  </si>
  <si>
    <t>REVESTIMENTOS</t>
  </si>
  <si>
    <t>IMPERMEABILIZAÇÃO DE PAREDES COM ARGAMASSA DE CIMENTO E AREIA, COM ADITIVO IMPERMEABILIZANTE, E= 2CM</t>
  </si>
  <si>
    <t>INSTALAÇÕES ELÉTRICAS</t>
  </si>
  <si>
    <t>CABO DE COBRE FLEXÍVEL ISOLADO, 2,5MM², ANTI-CHAMA 450/750V, PARA CIRCUITOS TERMINAIS - FORNECIMENTO E INSTALAÇÃO</t>
  </si>
  <si>
    <t>M</t>
  </si>
  <si>
    <t>3.2</t>
  </si>
  <si>
    <t>3.3</t>
  </si>
  <si>
    <t>3.4</t>
  </si>
  <si>
    <t>UN</t>
  </si>
  <si>
    <t>DISJUNTOR BIPOLAR TIPO DIN, CORRENTE NOMINAL DE 16A - FORNECIMENTO E INSTALAÇÃO</t>
  </si>
  <si>
    <t>DISJUNTOR BIPOLAR TIPO DIN, CORRENTE NOMINAL DE 20A - FORNECIMENTO E INSTALAÇÃO</t>
  </si>
  <si>
    <t>3.5</t>
  </si>
  <si>
    <t>CABO ELETRÔNICO CATEGORIA 5E, INSTALADO EM EDIFICAÇÃO INSTITUCIONAL - FORNECIMENTO E INSTALAÇÃO</t>
  </si>
  <si>
    <t>4.2</t>
  </si>
  <si>
    <t>4.3</t>
  </si>
  <si>
    <t>3.6</t>
  </si>
  <si>
    <t>3.7</t>
  </si>
  <si>
    <t>ESQUADRIAS</t>
  </si>
  <si>
    <t>4.4</t>
  </si>
  <si>
    <t>PORTA DE FERRO DE ABRIR TIPO BARRA CHATA, COM REQUADRO E GUARNIÇÃO COMPLETA</t>
  </si>
  <si>
    <t>4.5</t>
  </si>
  <si>
    <t>VIDRO LISO COMUM TRANSPARENTE, ESPESSURA 3MM</t>
  </si>
  <si>
    <t>3.8</t>
  </si>
  <si>
    <t>LUMINÁRIA TIPO PLAFON, DE SOBREPOR, COM 1 LÂMPADA LED - FORNECIMENTO E INSTALAÇÃO</t>
  </si>
  <si>
    <t>PINTURA</t>
  </si>
  <si>
    <t>SERVIÇOS COMPLEMENTARES</t>
  </si>
  <si>
    <t>5.2</t>
  </si>
  <si>
    <t>5.3</t>
  </si>
  <si>
    <t>CPOS</t>
  </si>
  <si>
    <t>33.01.280</t>
  </si>
  <si>
    <t>Reparo de trincas rasas até 5,0mm de largura, na massa</t>
  </si>
  <si>
    <t>5.4</t>
  </si>
  <si>
    <t>APLICAÇÃO MANUAL DE PINTURA COM TINTA LÁTEX PVA EM PAREDES, DUAS DEMÃOS</t>
  </si>
  <si>
    <t>APLICAÇÃO MANUAL DE PINTURA COM TINTA ACRÍLICA EM PAREDES, DUAS DEMÃOS</t>
  </si>
  <si>
    <t>LIMPEZA DE PISO CERÂMICO OU PORCELANATO COM PANO ÚMIDO</t>
  </si>
  <si>
    <t>CARGA MANUAL DE ENTULHO EM CAMINHÃO BASCULANTE 6M3</t>
  </si>
  <si>
    <t>1.4</t>
  </si>
  <si>
    <t>REMOÇÃO DE LUMINÁRIAS, DE FORMA MANUAL, SEM REAPROVEITAMENTO</t>
  </si>
  <si>
    <t>6.1</t>
  </si>
  <si>
    <t>6.2</t>
  </si>
  <si>
    <t>3.9</t>
  </si>
  <si>
    <t>TOMADA PARA TELEFONE DE 4 POLOS PADRÃO TELEBRAS - FORNECIMENTO E INSTALAÇÃO</t>
  </si>
  <si>
    <t>3.10</t>
  </si>
  <si>
    <t>CABO TELEFÔNICO CI-50 1 PAR, SEM BLINDAGEM, INSTALADO EM DISTRIBUIÇÃO DE EDIFICAÇÃO INSTITUCIONAL - FORNECIMENTO E INSTALAÇÃO</t>
  </si>
  <si>
    <t>73933/004</t>
  </si>
  <si>
    <t>LOCAL: SECRETARIA DE ASSISTÊNCIA E DESENVOLVIMENTO SOCIAL</t>
  </si>
  <si>
    <t>ENDEREÇO: ROBERTO CLARK, Nº 543</t>
  </si>
  <si>
    <t>PARCELA</t>
  </si>
  <si>
    <t>ACUM.</t>
  </si>
  <si>
    <t xml:space="preserve">   DANIEL NOZOMU HAZASKI</t>
  </si>
  <si>
    <t xml:space="preserve">              Engenheiro Civil</t>
  </si>
  <si>
    <t>DEMOLIÇÃO DE REVESTIMENTO CERÂMICO, DE FORMA MANUAL, SEM REAPROVEITAMENTO</t>
  </si>
  <si>
    <t>DEMOLIÇÃO DE RODAPÉ CERÂMICO, DE FORMA MANUAL, SEM REAPROVEITAMENTO</t>
  </si>
  <si>
    <t>DEMOLIÇÃO DE LAJES, DE FORMA MANUAL, SEM REAPROVEITAMENTO</t>
  </si>
  <si>
    <t>1.5</t>
  </si>
  <si>
    <t>1.6</t>
  </si>
  <si>
    <t>1.7</t>
  </si>
  <si>
    <t>CHAPISCO APLICADO EM ALVENARIAS E ESTRUTURAS DE CONCRETO INTERNAS, COM COLHER DE PEDREIRO. ARGAMASSA TRAÇO 1:3 COM PREPARO EM BETONEIRA 400L</t>
  </si>
  <si>
    <t>2.2</t>
  </si>
  <si>
    <t>CABO DE COBRE FLEXÍVEL ISOLADO, 4 MM², ANTI-CHAMA 450/750 V, PARA CIRCUITOS TERMINAIS - FORNECIMENTO E INSTALAÇÃO</t>
  </si>
  <si>
    <t>ELETRODUTO FLEXÍVEL CORRUGADO REFORÇADO, PVC, DN 20 MM (1/2"), PARA CIRCUITOS TERMINAIS, INSTALADO EM LAJE - FORNECIMENTO E INSTALAÇÃO</t>
  </si>
  <si>
    <t>RASGO EM ALVENARIA PARA RAMAIS/ DISTRIBUIÇÃO COM DIAMETROS MENORES OU IGUAIS A 40MM</t>
  </si>
  <si>
    <t>QUEBRA EM ALVENARIA PARA INSTALAÇÃO DE CAIXA DE TOMADA (4X4 OU 4X2)</t>
  </si>
  <si>
    <t>CHUMBAMENTO LINEAR EM ALVENARIA PARA RAMAIS/DISTRIBUIÇÃO COM DIÂMETROS MENORES OU IGUAIS A 40 MM</t>
  </si>
  <si>
    <t>ELETRODUTO FLEXÍVEL CORRUGADO, PVC, DN 20 MM (1/2"), PARA CIRCUITOS TERMINAIS, INSTALADO EM PAREDE - FORNECIMENTO E INSTALAÇÃO</t>
  </si>
  <si>
    <t>CAIXA RETANGULAR 4" X 2" BAIXA (0,30 M DO PISO), PVC, INSTALADA EM PAREDE - FORNECIMENTO E INSTALAÇÃO</t>
  </si>
  <si>
    <t>CAIXA RETANGULAR 4" X 2" ALTA (2,00 M DO PISO), PVC, INSTALADA EM PAREDE - FORNECIMENTO E INSTALAÇÃO</t>
  </si>
  <si>
    <t>TOMADA BAIXA DE EMBUTIR (1 MÓDULO), 2P+T 10 A, INCLUINDO SUPORTE E PLACA - FORNECIMENTO E INSTALAÇÃO</t>
  </si>
  <si>
    <t>ESPELHO / PLACA CEGA 4" X 2", PARA INSTALACAO DE TOMADAS E INTERRUPTORES</t>
  </si>
  <si>
    <t>PMB-CP</t>
  </si>
  <si>
    <t>001</t>
  </si>
  <si>
    <t>002</t>
  </si>
  <si>
    <t>PONTO DE TOMADA RESIDENCIAL INCLUINDO TOMADA (4 MÓDULOS) 10A/250V, CAIXA ELÉTRICA, ELETRODUTO, CABO, RASGO, QUEBRA E CHUMBAMENTO</t>
  </si>
  <si>
    <t>PONTO DE TOMADA DE REDE RJ45 INCLUINDO TOMADA (4 MÓDULOS) , CAIXA ELÉTRICA, ELETRODUTO, CABO, RASGO, QUEBRA E CHUMBAMENTO</t>
  </si>
  <si>
    <t>3.11</t>
  </si>
  <si>
    <t>3.12</t>
  </si>
  <si>
    <t>3.13</t>
  </si>
  <si>
    <t>3.14</t>
  </si>
  <si>
    <t>3.15</t>
  </si>
  <si>
    <t>Caixa de tomada e tampa basculante com rebaixo de 3 x (25 x 70 mm)</t>
  </si>
  <si>
    <t>38.10.070</t>
  </si>
  <si>
    <t>un</t>
  </si>
  <si>
    <t>PONTO DE ILUMINAÇÃO RESIDENCIAL INCLUINDO INTERRUPTOR SIMPLES (2 MÓDULOS), CAIXA ELÉTRICA, ELETRODUTO, CABO, RASGO, QUEBRA E CHUMBAMENTO (EXCLUINDO LUMINÁRIA E LÂMPADA)</t>
  </si>
  <si>
    <t>003</t>
  </si>
  <si>
    <t>3.16</t>
  </si>
  <si>
    <t>3.17</t>
  </si>
  <si>
    <t>3.18</t>
  </si>
  <si>
    <t>3.19</t>
  </si>
  <si>
    <t>3.20</t>
  </si>
  <si>
    <t>3.21</t>
  </si>
  <si>
    <t>3.22</t>
  </si>
  <si>
    <t>TOMADA BAIXA DE EMBUTIR (1 MÓDULO), 2P+T 10 A, SEM SUPORTE E SEM PLACA - FORNECIMENTO E INSTALAÇÃO</t>
  </si>
  <si>
    <t>3.23</t>
  </si>
  <si>
    <t>TOMADA RJ45, 8 FIOS, CAT 5E (APENAS MODULO)</t>
  </si>
  <si>
    <t>PEDREIRO COM ENCARGOS COMPLEMENTARES</t>
  </si>
  <si>
    <t>SERVENTE COM ENCARGOS COMPLEMENTARES</t>
  </si>
  <si>
    <t>H</t>
  </si>
  <si>
    <t>ARGAMASSA TRAÇO 1:3 (EM VOLUME DE CIMENTO E AREIA MÉDIA ÚMIDA), PREPARO MANUAL</t>
  </si>
  <si>
    <t>4.6</t>
  </si>
  <si>
    <t>4.7</t>
  </si>
  <si>
    <t>4.8</t>
  </si>
  <si>
    <t>VERGA MOLDADA IN LOCO EM CONCRETO PARA JANELAS COM MAIS DE 1,5 M DE VÃO</t>
  </si>
  <si>
    <t>CONTRAVERGA MOLDADA IN LOCO EM CONCRETO PARA VÃOS DE MAIS DE 1,5 M DE COMPRIMENTO</t>
  </si>
  <si>
    <t>PISOS</t>
  </si>
  <si>
    <t>LASTRO DE CONCRETO, PREPARO MECÂNICO, INCLUSOS ADITIVO IMPERMEABILIZANTE, LANÇAMENTO E ADENSAMENTO</t>
  </si>
  <si>
    <t>6.3</t>
  </si>
  <si>
    <t>6.4</t>
  </si>
  <si>
    <t>CONTRAPISO EM ARGAMASSA TRAÇO 1:4 (CIMENTO E AREIA), PREPARO MECÂNICO COM BETONEIRA 400 L, APLICADO EM ÁREAS SECAS SOBRE LAJE, ADERIDO, ESPESSURA 2CM</t>
  </si>
  <si>
    <t>REVESTIMENTO CERÂMICO PARA PISO COM PLACAS TIPO ESMALTADA EXTRA DE DIMENSÕES 45X45 CM APLICADA EM AMBIENTES DE ÁREA MAIOR QUE 10 M2</t>
  </si>
  <si>
    <t>RODAPÉ CERÂMICO DE 7CM DE ALTURA COM PLACAS TIPO ESMALTADA EXTRA DE DIMENSÕES 45X45CM</t>
  </si>
  <si>
    <t>m</t>
  </si>
  <si>
    <t>APLICAÇÃO DE FUNDO SELADOR LÁTEX PVA EM PAREDES, UMA DEMÃO</t>
  </si>
  <si>
    <t>Fontes: Tabela SINAPI ago/2019, Boletim CPOS 176 e Composições Próprias</t>
  </si>
  <si>
    <t>Birigui, 18 de outubro de 2019.</t>
  </si>
  <si>
    <t>JANELA DE CORRER, ACO, COM BATENTE/REQUADRO DE 6 A 14 CM, SEM DIVISAO, PINT ANTICORROSIVA, PINT ACABAMENTO, COM VIDRO, SEM BANDEIRA, COM GRADE, 4 FLS</t>
  </si>
  <si>
    <t>73294/3</t>
  </si>
  <si>
    <t>PINTURA ESMALTE FOSCO, DUAS DEMAOS, SOBRE SUPERFICIE METALICA</t>
  </si>
  <si>
    <t>6.5</t>
  </si>
  <si>
    <t>7.1</t>
  </si>
  <si>
    <t>7.2</t>
  </si>
  <si>
    <t>MÊS 2</t>
  </si>
  <si>
    <t xml:space="preserve">Engº ALEXANDRE J. S. LASILA                   </t>
  </si>
  <si>
    <t xml:space="preserve">Secretário Adjunto de Obras                   </t>
  </si>
  <si>
    <t xml:space="preserve">_______________________________            </t>
  </si>
  <si>
    <t>BDI</t>
  </si>
  <si>
    <t>(QUINZE MIL SETECENTOS E DEZENOVE REAIS E OITENTA E QUATRO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</si>
</sst>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1" fillId="2" borderId="1" xfId="0" applyFont="1" applyFill="1" applyBorder="1"/>
    <xf numFmtId="44" fontId="1" fillId="0" borderId="1" xfId="0" applyNumberFormat="1" applyFont="1" applyBorder="1" applyAlignment="1">
      <alignment horizontal="right" vertical="center"/>
    </xf>
    <xf numFmtId="44" fontId="1" fillId="0" borderId="1" xfId="0" applyNumberFormat="1" applyFont="1" applyBorder="1" applyAlignment="1">
      <alignment vertical="center"/>
    </xf>
    <xf numFmtId="44" fontId="1" fillId="0" borderId="1" xfId="0" applyNumberFormat="1" applyFont="1" applyBorder="1" applyAlignment="1">
      <alignment horizontal="center" vertical="center"/>
    </xf>
    <xf numFmtId="44" fontId="0" fillId="2" borderId="1" xfId="0" applyNumberFormat="1" applyFill="1" applyBorder="1" applyAlignment="1">
      <alignment vertical="center"/>
    </xf>
    <xf numFmtId="10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1" fillId="3" borderId="2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 wrapText="1"/>
    </xf>
    <xf numFmtId="44" fontId="2" fillId="4" borderId="1" xfId="0" applyNumberFormat="1" applyFont="1" applyFill="1" applyBorder="1" applyAlignment="1">
      <alignment horizontal="center"/>
    </xf>
    <xf numFmtId="44" fontId="0" fillId="4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44" fontId="0" fillId="0" borderId="1" xfId="0" applyNumberFormat="1" applyFill="1" applyBorder="1" applyAlignment="1">
      <alignment vertical="center"/>
    </xf>
    <xf numFmtId="0" fontId="0" fillId="0" borderId="1" xfId="0" applyFont="1" applyFill="1" applyBorder="1" applyAlignment="1">
      <alignment wrapText="1"/>
    </xf>
    <xf numFmtId="49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" fillId="0" borderId="7" xfId="0" applyFont="1" applyBorder="1" applyAlignment="1">
      <alignment horizontal="center"/>
    </xf>
    <xf numFmtId="10" fontId="1" fillId="0" borderId="8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0" fontId="0" fillId="0" borderId="6" xfId="0" applyNumberForma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44" fontId="0" fillId="0" borderId="6" xfId="0" applyNumberFormat="1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0" borderId="0" xfId="0" applyFont="1"/>
    <xf numFmtId="44" fontId="4" fillId="0" borderId="1" xfId="0" applyNumberFormat="1" applyFon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97"/>
  <sheetViews>
    <sheetView tabSelected="1" view="pageBreakPreview" topLeftCell="A70" zoomScale="60" zoomScaleNormal="100" workbookViewId="0">
      <selection activeCell="D85" sqref="D85"/>
    </sheetView>
  </sheetViews>
  <sheetFormatPr defaultRowHeight="15" x14ac:dyDescent="0.25"/>
  <cols>
    <col min="1" max="1" width="10" customWidth="1"/>
    <col min="2" max="2" width="11.42578125" customWidth="1"/>
    <col min="3" max="3" width="6" customWidth="1"/>
    <col min="4" max="4" width="73.42578125" customWidth="1"/>
    <col min="5" max="5" width="6.7109375" customWidth="1"/>
    <col min="6" max="6" width="9.85546875" customWidth="1"/>
    <col min="7" max="7" width="14.42578125" customWidth="1"/>
    <col min="8" max="8" width="14.28515625" customWidth="1"/>
    <col min="9" max="9" width="15.7109375" customWidth="1"/>
  </cols>
  <sheetData>
    <row r="2" spans="1:9" x14ac:dyDescent="0.25">
      <c r="A2" t="s">
        <v>32</v>
      </c>
    </row>
    <row r="3" spans="1:9" x14ac:dyDescent="0.25">
      <c r="A3" t="s">
        <v>89</v>
      </c>
    </row>
    <row r="4" spans="1:9" x14ac:dyDescent="0.25">
      <c r="A4" t="s">
        <v>88</v>
      </c>
    </row>
    <row r="5" spans="1:9" ht="15.75" thickBot="1" x14ac:dyDescent="0.3">
      <c r="A5" t="s">
        <v>33</v>
      </c>
    </row>
    <row r="6" spans="1:9" ht="15.75" thickBot="1" x14ac:dyDescent="0.3">
      <c r="A6" t="s">
        <v>0</v>
      </c>
      <c r="H6" s="36" t="s">
        <v>167</v>
      </c>
      <c r="I6" s="37">
        <v>0.27350000000000002</v>
      </c>
    </row>
    <row r="8" spans="1:9" x14ac:dyDescent="0.25">
      <c r="A8" s="38" t="s">
        <v>1</v>
      </c>
      <c r="B8" s="38"/>
      <c r="C8" s="38"/>
      <c r="D8" s="38"/>
      <c r="E8" s="38"/>
      <c r="F8" s="38"/>
      <c r="G8" s="38"/>
      <c r="H8" s="38"/>
      <c r="I8" s="38"/>
    </row>
    <row r="9" spans="1:9" x14ac:dyDescent="0.25">
      <c r="A9" s="18" t="s">
        <v>3</v>
      </c>
      <c r="B9" s="18" t="s">
        <v>4</v>
      </c>
      <c r="C9" s="18" t="s">
        <v>2</v>
      </c>
      <c r="D9" s="18" t="s">
        <v>5</v>
      </c>
      <c r="E9" s="18" t="s">
        <v>8</v>
      </c>
      <c r="F9" s="18" t="s">
        <v>9</v>
      </c>
      <c r="G9" s="18" t="s">
        <v>6</v>
      </c>
      <c r="H9" s="18" t="s">
        <v>15</v>
      </c>
      <c r="I9" s="18" t="s">
        <v>7</v>
      </c>
    </row>
    <row r="10" spans="1:9" x14ac:dyDescent="0.25">
      <c r="A10" s="4"/>
      <c r="B10" s="4"/>
      <c r="C10" s="6">
        <v>1</v>
      </c>
      <c r="D10" s="10" t="s">
        <v>31</v>
      </c>
      <c r="E10" s="4"/>
      <c r="F10" s="4"/>
      <c r="G10" s="8"/>
      <c r="H10" s="8"/>
      <c r="I10" s="8"/>
    </row>
    <row r="11" spans="1:9" x14ac:dyDescent="0.25">
      <c r="A11" s="5" t="s">
        <v>34</v>
      </c>
      <c r="B11" s="5">
        <v>97631</v>
      </c>
      <c r="C11" s="7" t="s">
        <v>12</v>
      </c>
      <c r="D11" s="2" t="s">
        <v>35</v>
      </c>
      <c r="E11" s="5" t="s">
        <v>36</v>
      </c>
      <c r="F11" s="20">
        <v>25.86</v>
      </c>
      <c r="G11" s="9">
        <v>2.68</v>
      </c>
      <c r="H11" s="9">
        <f>ROUND(G11*(1+I$6),2)</f>
        <v>3.41</v>
      </c>
      <c r="I11" s="9">
        <f>H11*F11</f>
        <v>88.182600000000008</v>
      </c>
    </row>
    <row r="12" spans="1:9" ht="30" x14ac:dyDescent="0.25">
      <c r="A12" s="5" t="s">
        <v>34</v>
      </c>
      <c r="B12" s="5">
        <v>97622</v>
      </c>
      <c r="C12" s="7" t="s">
        <v>13</v>
      </c>
      <c r="D12" s="19" t="s">
        <v>37</v>
      </c>
      <c r="E12" s="5" t="s">
        <v>38</v>
      </c>
      <c r="F12" s="20">
        <v>0.36</v>
      </c>
      <c r="G12" s="9">
        <v>46.56</v>
      </c>
      <c r="H12" s="9">
        <f t="shared" ref="H12:H17" si="0">ROUND(G12*(1+I$6),2)</f>
        <v>59.29</v>
      </c>
      <c r="I12" s="9">
        <f t="shared" ref="I12:I17" si="1">H12*F12</f>
        <v>21.3444</v>
      </c>
    </row>
    <row r="13" spans="1:9" ht="30" x14ac:dyDescent="0.25">
      <c r="A13" s="26" t="s">
        <v>34</v>
      </c>
      <c r="B13" s="26">
        <v>97633</v>
      </c>
      <c r="C13" s="27" t="s">
        <v>14</v>
      </c>
      <c r="D13" s="19" t="s">
        <v>94</v>
      </c>
      <c r="E13" s="26" t="s">
        <v>36</v>
      </c>
      <c r="F13" s="20">
        <v>36.700000000000003</v>
      </c>
      <c r="G13" s="9">
        <v>18.32</v>
      </c>
      <c r="H13" s="9">
        <f t="shared" si="0"/>
        <v>23.33</v>
      </c>
      <c r="I13" s="9">
        <f t="shared" si="1"/>
        <v>856.21100000000001</v>
      </c>
    </row>
    <row r="14" spans="1:9" ht="30" x14ac:dyDescent="0.25">
      <c r="A14" s="26" t="s">
        <v>34</v>
      </c>
      <c r="B14" s="26">
        <v>97632</v>
      </c>
      <c r="C14" s="27" t="s">
        <v>79</v>
      </c>
      <c r="D14" s="19" t="s">
        <v>95</v>
      </c>
      <c r="E14" s="26" t="s">
        <v>47</v>
      </c>
      <c r="F14" s="20">
        <v>25.06</v>
      </c>
      <c r="G14" s="9">
        <v>2.09</v>
      </c>
      <c r="H14" s="9">
        <f t="shared" si="0"/>
        <v>2.66</v>
      </c>
      <c r="I14" s="9">
        <f t="shared" si="1"/>
        <v>66.659599999999998</v>
      </c>
    </row>
    <row r="15" spans="1:9" x14ac:dyDescent="0.25">
      <c r="A15" s="26" t="s">
        <v>34</v>
      </c>
      <c r="B15" s="26">
        <v>97628</v>
      </c>
      <c r="C15" s="27" t="s">
        <v>97</v>
      </c>
      <c r="D15" s="19" t="s">
        <v>96</v>
      </c>
      <c r="E15" s="26" t="s">
        <v>38</v>
      </c>
      <c r="F15" s="20">
        <v>0.05</v>
      </c>
      <c r="G15" s="9">
        <v>230.15</v>
      </c>
      <c r="H15" s="9">
        <f t="shared" si="0"/>
        <v>293.10000000000002</v>
      </c>
      <c r="I15" s="9">
        <f t="shared" si="1"/>
        <v>14.655000000000001</v>
      </c>
    </row>
    <row r="16" spans="1:9" x14ac:dyDescent="0.25">
      <c r="A16" s="5" t="s">
        <v>34</v>
      </c>
      <c r="B16" s="5">
        <v>97645</v>
      </c>
      <c r="C16" s="27" t="s">
        <v>98</v>
      </c>
      <c r="D16" s="2" t="s">
        <v>39</v>
      </c>
      <c r="E16" s="5" t="s">
        <v>36</v>
      </c>
      <c r="F16" s="20">
        <v>1.6</v>
      </c>
      <c r="G16" s="9">
        <v>21.52</v>
      </c>
      <c r="H16" s="9">
        <f t="shared" si="0"/>
        <v>27.41</v>
      </c>
      <c r="I16" s="9">
        <f t="shared" si="1"/>
        <v>43.856000000000002</v>
      </c>
    </row>
    <row r="17" spans="1:9" x14ac:dyDescent="0.25">
      <c r="A17" s="5" t="s">
        <v>34</v>
      </c>
      <c r="B17" s="5">
        <v>97665</v>
      </c>
      <c r="C17" s="27" t="s">
        <v>99</v>
      </c>
      <c r="D17" s="2" t="s">
        <v>80</v>
      </c>
      <c r="E17" s="5" t="s">
        <v>51</v>
      </c>
      <c r="F17" s="20">
        <v>2</v>
      </c>
      <c r="G17" s="9">
        <v>1.06</v>
      </c>
      <c r="H17" s="9">
        <f t="shared" si="0"/>
        <v>1.35</v>
      </c>
      <c r="I17" s="9">
        <f t="shared" si="1"/>
        <v>2.7</v>
      </c>
    </row>
    <row r="18" spans="1:9" x14ac:dyDescent="0.25">
      <c r="A18" s="5"/>
      <c r="B18" s="5"/>
      <c r="C18" s="7"/>
      <c r="D18" s="2"/>
      <c r="E18" s="5"/>
      <c r="F18" s="20"/>
      <c r="G18" s="9"/>
      <c r="H18" s="11" t="s">
        <v>10</v>
      </c>
      <c r="I18" s="12">
        <f>SUM(I11:I17)</f>
        <v>1093.6086</v>
      </c>
    </row>
    <row r="19" spans="1:9" x14ac:dyDescent="0.25">
      <c r="A19" s="4"/>
      <c r="B19" s="4"/>
      <c r="C19" s="6">
        <v>2</v>
      </c>
      <c r="D19" s="10" t="s">
        <v>43</v>
      </c>
      <c r="E19" s="4"/>
      <c r="F19" s="21"/>
      <c r="G19" s="14"/>
      <c r="H19" s="14"/>
      <c r="I19" s="14"/>
    </row>
    <row r="20" spans="1:9" ht="45" x14ac:dyDescent="0.25">
      <c r="A20" s="26" t="s">
        <v>34</v>
      </c>
      <c r="B20" s="29">
        <v>87879</v>
      </c>
      <c r="C20" s="30" t="s">
        <v>16</v>
      </c>
      <c r="D20" s="33" t="s">
        <v>100</v>
      </c>
      <c r="E20" s="29" t="s">
        <v>36</v>
      </c>
      <c r="F20" s="31">
        <v>25.86</v>
      </c>
      <c r="G20" s="32">
        <v>3</v>
      </c>
      <c r="H20" s="9">
        <f t="shared" ref="H20:H21" si="2">ROUND(G20*(1+I$6),2)</f>
        <v>3.82</v>
      </c>
      <c r="I20" s="9">
        <f>H20*F20</f>
        <v>98.785199999999989</v>
      </c>
    </row>
    <row r="21" spans="1:9" ht="30" x14ac:dyDescent="0.25">
      <c r="A21" s="5" t="s">
        <v>34</v>
      </c>
      <c r="B21" s="5">
        <v>98561</v>
      </c>
      <c r="C21" s="7" t="s">
        <v>101</v>
      </c>
      <c r="D21" s="19" t="s">
        <v>44</v>
      </c>
      <c r="E21" s="5" t="s">
        <v>36</v>
      </c>
      <c r="F21" s="20">
        <v>25.86</v>
      </c>
      <c r="G21" s="9">
        <v>32.229999999999997</v>
      </c>
      <c r="H21" s="9">
        <f t="shared" si="2"/>
        <v>41.04</v>
      </c>
      <c r="I21" s="9">
        <f>H21*F21</f>
        <v>1061.2944</v>
      </c>
    </row>
    <row r="22" spans="1:9" x14ac:dyDescent="0.25">
      <c r="A22" s="5"/>
      <c r="B22" s="5"/>
      <c r="C22" s="7"/>
      <c r="D22" s="2"/>
      <c r="E22" s="5"/>
      <c r="F22" s="20"/>
      <c r="G22" s="9"/>
      <c r="H22" s="11" t="s">
        <v>10</v>
      </c>
      <c r="I22" s="12">
        <f>SUM(I20:I21)</f>
        <v>1160.0796</v>
      </c>
    </row>
    <row r="23" spans="1:9" x14ac:dyDescent="0.25">
      <c r="A23" s="4"/>
      <c r="B23" s="4"/>
      <c r="C23" s="6">
        <v>3</v>
      </c>
      <c r="D23" s="10" t="s">
        <v>45</v>
      </c>
      <c r="E23" s="4"/>
      <c r="F23" s="21"/>
      <c r="G23" s="14"/>
      <c r="H23" s="14"/>
      <c r="I23" s="14"/>
    </row>
    <row r="24" spans="1:9" ht="30" x14ac:dyDescent="0.25">
      <c r="A24" s="5" t="s">
        <v>34</v>
      </c>
      <c r="B24" s="5">
        <v>91926</v>
      </c>
      <c r="C24" s="7" t="s">
        <v>40</v>
      </c>
      <c r="D24" s="19" t="s">
        <v>46</v>
      </c>
      <c r="E24" s="5" t="s">
        <v>47</v>
      </c>
      <c r="F24" s="20">
        <v>100</v>
      </c>
      <c r="G24" s="9">
        <v>2.5</v>
      </c>
      <c r="H24" s="9">
        <f t="shared" ref="H24:H46" si="3">ROUND(G24*(1+I$6),2)</f>
        <v>3.18</v>
      </c>
      <c r="I24" s="9">
        <f>H24*F24</f>
        <v>318</v>
      </c>
    </row>
    <row r="25" spans="1:9" ht="30" x14ac:dyDescent="0.25">
      <c r="A25" s="26" t="s">
        <v>34</v>
      </c>
      <c r="B25" s="26">
        <v>91928</v>
      </c>
      <c r="C25" s="27" t="s">
        <v>48</v>
      </c>
      <c r="D25" s="19" t="s">
        <v>102</v>
      </c>
      <c r="E25" s="26" t="s">
        <v>47</v>
      </c>
      <c r="F25" s="20">
        <v>15</v>
      </c>
      <c r="G25" s="9">
        <v>3.93</v>
      </c>
      <c r="H25" s="9">
        <f t="shared" si="3"/>
        <v>5</v>
      </c>
      <c r="I25" s="9">
        <f t="shared" ref="I25:I46" si="4">H25*F25</f>
        <v>75</v>
      </c>
    </row>
    <row r="26" spans="1:9" ht="30" x14ac:dyDescent="0.25">
      <c r="A26" s="5" t="s">
        <v>34</v>
      </c>
      <c r="B26" s="5">
        <v>98295</v>
      </c>
      <c r="C26" s="27" t="s">
        <v>49</v>
      </c>
      <c r="D26" s="19" t="s">
        <v>55</v>
      </c>
      <c r="E26" s="5" t="s">
        <v>47</v>
      </c>
      <c r="F26" s="20">
        <v>120</v>
      </c>
      <c r="G26" s="9">
        <v>1.19</v>
      </c>
      <c r="H26" s="9">
        <f t="shared" si="3"/>
        <v>1.52</v>
      </c>
      <c r="I26" s="9">
        <f t="shared" si="4"/>
        <v>182.4</v>
      </c>
    </row>
    <row r="27" spans="1:9" ht="30" x14ac:dyDescent="0.25">
      <c r="A27" s="5" t="s">
        <v>34</v>
      </c>
      <c r="B27" s="5">
        <v>98287</v>
      </c>
      <c r="C27" s="27" t="s">
        <v>50</v>
      </c>
      <c r="D27" s="23" t="s">
        <v>86</v>
      </c>
      <c r="E27" s="5" t="s">
        <v>47</v>
      </c>
      <c r="F27" s="20">
        <v>40</v>
      </c>
      <c r="G27" s="9">
        <v>1.1000000000000001</v>
      </c>
      <c r="H27" s="9">
        <f t="shared" si="3"/>
        <v>1.4</v>
      </c>
      <c r="I27" s="9">
        <f t="shared" si="4"/>
        <v>56</v>
      </c>
    </row>
    <row r="28" spans="1:9" ht="30" x14ac:dyDescent="0.25">
      <c r="A28" s="26" t="s">
        <v>34</v>
      </c>
      <c r="B28" s="26">
        <v>91843</v>
      </c>
      <c r="C28" s="27" t="s">
        <v>54</v>
      </c>
      <c r="D28" s="23" t="s">
        <v>103</v>
      </c>
      <c r="E28" s="26" t="s">
        <v>47</v>
      </c>
      <c r="F28" s="20">
        <v>5</v>
      </c>
      <c r="G28" s="9">
        <v>4.41</v>
      </c>
      <c r="H28" s="9">
        <f t="shared" si="3"/>
        <v>5.62</v>
      </c>
      <c r="I28" s="9">
        <f t="shared" si="4"/>
        <v>28.1</v>
      </c>
    </row>
    <row r="29" spans="1:9" ht="30" x14ac:dyDescent="0.25">
      <c r="A29" s="26" t="s">
        <v>34</v>
      </c>
      <c r="B29" s="26">
        <v>90443</v>
      </c>
      <c r="C29" s="27" t="s">
        <v>58</v>
      </c>
      <c r="D29" s="23" t="s">
        <v>104</v>
      </c>
      <c r="E29" s="26" t="s">
        <v>47</v>
      </c>
      <c r="F29" s="20">
        <v>10.9</v>
      </c>
      <c r="G29" s="9">
        <v>11.35</v>
      </c>
      <c r="H29" s="9">
        <f t="shared" si="3"/>
        <v>14.45</v>
      </c>
      <c r="I29" s="9">
        <f t="shared" si="4"/>
        <v>157.505</v>
      </c>
    </row>
    <row r="30" spans="1:9" x14ac:dyDescent="0.25">
      <c r="A30" s="26" t="s">
        <v>34</v>
      </c>
      <c r="B30" s="26">
        <v>90456</v>
      </c>
      <c r="C30" s="27" t="s">
        <v>59</v>
      </c>
      <c r="D30" s="23" t="s">
        <v>105</v>
      </c>
      <c r="E30" s="26" t="s">
        <v>51</v>
      </c>
      <c r="F30" s="20">
        <v>7</v>
      </c>
      <c r="G30" s="9">
        <v>3.64</v>
      </c>
      <c r="H30" s="9">
        <f t="shared" si="3"/>
        <v>4.6399999999999997</v>
      </c>
      <c r="I30" s="9">
        <f t="shared" si="4"/>
        <v>32.479999999999997</v>
      </c>
    </row>
    <row r="31" spans="1:9" ht="30" x14ac:dyDescent="0.25">
      <c r="A31" s="26" t="s">
        <v>34</v>
      </c>
      <c r="B31" s="26">
        <v>90466</v>
      </c>
      <c r="C31" s="27" t="s">
        <v>65</v>
      </c>
      <c r="D31" s="23" t="s">
        <v>106</v>
      </c>
      <c r="E31" s="26" t="s">
        <v>47</v>
      </c>
      <c r="F31" s="20">
        <v>10.9</v>
      </c>
      <c r="G31" s="9">
        <v>10.97</v>
      </c>
      <c r="H31" s="9">
        <f t="shared" si="3"/>
        <v>13.97</v>
      </c>
      <c r="I31" s="9">
        <f t="shared" si="4"/>
        <v>152.27300000000002</v>
      </c>
    </row>
    <row r="32" spans="1:9" ht="30" x14ac:dyDescent="0.25">
      <c r="A32" s="26" t="s">
        <v>34</v>
      </c>
      <c r="B32" s="26">
        <v>91853</v>
      </c>
      <c r="C32" s="27" t="s">
        <v>83</v>
      </c>
      <c r="D32" s="23" t="s">
        <v>107</v>
      </c>
      <c r="E32" s="26" t="s">
        <v>47</v>
      </c>
      <c r="F32" s="20">
        <v>10.9</v>
      </c>
      <c r="G32" s="9">
        <v>6.38</v>
      </c>
      <c r="H32" s="9">
        <f t="shared" si="3"/>
        <v>8.1199999999999992</v>
      </c>
      <c r="I32" s="9">
        <f t="shared" si="4"/>
        <v>88.507999999999996</v>
      </c>
    </row>
    <row r="33" spans="1:9" ht="30" x14ac:dyDescent="0.25">
      <c r="A33" s="26" t="s">
        <v>34</v>
      </c>
      <c r="B33" s="26">
        <v>91941</v>
      </c>
      <c r="C33" s="27" t="s">
        <v>85</v>
      </c>
      <c r="D33" s="23" t="s">
        <v>108</v>
      </c>
      <c r="E33" s="26" t="s">
        <v>51</v>
      </c>
      <c r="F33" s="20">
        <v>5</v>
      </c>
      <c r="G33" s="9">
        <v>8.1199999999999992</v>
      </c>
      <c r="H33" s="9">
        <f t="shared" si="3"/>
        <v>10.34</v>
      </c>
      <c r="I33" s="9">
        <f t="shared" si="4"/>
        <v>51.7</v>
      </c>
    </row>
    <row r="34" spans="1:9" ht="30" x14ac:dyDescent="0.25">
      <c r="A34" s="26" t="s">
        <v>34</v>
      </c>
      <c r="B34" s="26">
        <v>91939</v>
      </c>
      <c r="C34" s="27" t="s">
        <v>117</v>
      </c>
      <c r="D34" s="23" t="s">
        <v>109</v>
      </c>
      <c r="E34" s="26" t="s">
        <v>51</v>
      </c>
      <c r="F34" s="20">
        <v>3</v>
      </c>
      <c r="G34" s="9">
        <v>23.48</v>
      </c>
      <c r="H34" s="9">
        <f t="shared" si="3"/>
        <v>29.9</v>
      </c>
      <c r="I34" s="9">
        <f t="shared" si="4"/>
        <v>89.699999999999989</v>
      </c>
    </row>
    <row r="35" spans="1:9" ht="30" x14ac:dyDescent="0.25">
      <c r="A35" s="26" t="s">
        <v>34</v>
      </c>
      <c r="B35" s="26">
        <v>92000</v>
      </c>
      <c r="C35" s="27" t="s">
        <v>118</v>
      </c>
      <c r="D35" s="23" t="s">
        <v>110</v>
      </c>
      <c r="E35" s="26" t="s">
        <v>51</v>
      </c>
      <c r="F35" s="20">
        <v>5</v>
      </c>
      <c r="G35" s="9">
        <v>22.72</v>
      </c>
      <c r="H35" s="9">
        <f t="shared" si="3"/>
        <v>28.93</v>
      </c>
      <c r="I35" s="9">
        <f t="shared" si="4"/>
        <v>144.65</v>
      </c>
    </row>
    <row r="36" spans="1:9" ht="30" x14ac:dyDescent="0.25">
      <c r="A36" s="26"/>
      <c r="B36" s="26">
        <v>380921</v>
      </c>
      <c r="C36" s="27" t="s">
        <v>119</v>
      </c>
      <c r="D36" s="23" t="s">
        <v>111</v>
      </c>
      <c r="E36" s="26" t="s">
        <v>51</v>
      </c>
      <c r="F36" s="20">
        <v>3</v>
      </c>
      <c r="G36" s="9">
        <v>2.02</v>
      </c>
      <c r="H36" s="9">
        <f t="shared" si="3"/>
        <v>2.57</v>
      </c>
      <c r="I36" s="9">
        <f t="shared" si="4"/>
        <v>7.7099999999999991</v>
      </c>
    </row>
    <row r="37" spans="1:9" ht="30" x14ac:dyDescent="0.25">
      <c r="A37" s="26" t="s">
        <v>112</v>
      </c>
      <c r="B37" s="34" t="s">
        <v>113</v>
      </c>
      <c r="C37" s="27" t="s">
        <v>120</v>
      </c>
      <c r="D37" s="23" t="s">
        <v>115</v>
      </c>
      <c r="E37" s="26" t="s">
        <v>51</v>
      </c>
      <c r="F37" s="20">
        <v>1</v>
      </c>
      <c r="G37" s="9">
        <v>149.99</v>
      </c>
      <c r="H37" s="9">
        <f t="shared" si="3"/>
        <v>191.01</v>
      </c>
      <c r="I37" s="9">
        <f t="shared" si="4"/>
        <v>191.01</v>
      </c>
    </row>
    <row r="38" spans="1:9" ht="30" x14ac:dyDescent="0.25">
      <c r="A38" s="26" t="s">
        <v>112</v>
      </c>
      <c r="B38" s="34" t="s">
        <v>114</v>
      </c>
      <c r="C38" s="27" t="s">
        <v>121</v>
      </c>
      <c r="D38" s="23" t="s">
        <v>116</v>
      </c>
      <c r="E38" s="26" t="s">
        <v>51</v>
      </c>
      <c r="F38" s="20">
        <v>1</v>
      </c>
      <c r="G38" s="9">
        <v>210.54</v>
      </c>
      <c r="H38" s="9">
        <f t="shared" si="3"/>
        <v>268.12</v>
      </c>
      <c r="I38" s="9">
        <f t="shared" si="4"/>
        <v>268.12</v>
      </c>
    </row>
    <row r="39" spans="1:9" x14ac:dyDescent="0.25">
      <c r="A39" s="26" t="s">
        <v>71</v>
      </c>
      <c r="B39" s="26" t="s">
        <v>123</v>
      </c>
      <c r="C39" s="27" t="s">
        <v>127</v>
      </c>
      <c r="D39" s="23" t="s">
        <v>122</v>
      </c>
      <c r="E39" s="26" t="s">
        <v>124</v>
      </c>
      <c r="F39" s="20">
        <v>4</v>
      </c>
      <c r="G39" s="9">
        <v>120.93</v>
      </c>
      <c r="H39" s="9">
        <f t="shared" si="3"/>
        <v>154</v>
      </c>
      <c r="I39" s="9">
        <f t="shared" si="4"/>
        <v>616</v>
      </c>
    </row>
    <row r="40" spans="1:9" ht="45" x14ac:dyDescent="0.25">
      <c r="A40" s="26" t="s">
        <v>112</v>
      </c>
      <c r="B40" s="34" t="s">
        <v>126</v>
      </c>
      <c r="C40" s="27" t="s">
        <v>128</v>
      </c>
      <c r="D40" s="35" t="s">
        <v>125</v>
      </c>
      <c r="E40" s="26" t="s">
        <v>51</v>
      </c>
      <c r="F40" s="20">
        <v>1</v>
      </c>
      <c r="G40" s="9">
        <v>92.43</v>
      </c>
      <c r="H40" s="9">
        <f t="shared" si="3"/>
        <v>117.71</v>
      </c>
      <c r="I40" s="9">
        <f t="shared" si="4"/>
        <v>117.71</v>
      </c>
    </row>
    <row r="41" spans="1:9" ht="30" x14ac:dyDescent="0.25">
      <c r="A41" s="5" t="s">
        <v>34</v>
      </c>
      <c r="B41" s="5">
        <v>91998</v>
      </c>
      <c r="C41" s="27" t="s">
        <v>129</v>
      </c>
      <c r="D41" s="19" t="s">
        <v>134</v>
      </c>
      <c r="E41" s="5" t="s">
        <v>51</v>
      </c>
      <c r="F41" s="20">
        <v>8</v>
      </c>
      <c r="G41" s="9">
        <v>16.16</v>
      </c>
      <c r="H41" s="9">
        <f t="shared" si="3"/>
        <v>20.58</v>
      </c>
      <c r="I41" s="9">
        <f t="shared" si="4"/>
        <v>164.64</v>
      </c>
    </row>
    <row r="42" spans="1:9" x14ac:dyDescent="0.25">
      <c r="A42" s="26" t="s">
        <v>34</v>
      </c>
      <c r="B42" s="26">
        <v>38104</v>
      </c>
      <c r="C42" s="27" t="s">
        <v>130</v>
      </c>
      <c r="D42" s="19" t="s">
        <v>136</v>
      </c>
      <c r="E42" s="26" t="s">
        <v>51</v>
      </c>
      <c r="F42" s="20">
        <v>4</v>
      </c>
      <c r="G42" s="9">
        <v>26.8</v>
      </c>
      <c r="H42" s="9">
        <f t="shared" si="3"/>
        <v>34.130000000000003</v>
      </c>
      <c r="I42" s="9">
        <f t="shared" si="4"/>
        <v>136.52000000000001</v>
      </c>
    </row>
    <row r="43" spans="1:9" ht="30" x14ac:dyDescent="0.25">
      <c r="A43" s="5" t="s">
        <v>34</v>
      </c>
      <c r="B43" s="5">
        <v>72337</v>
      </c>
      <c r="C43" s="27" t="s">
        <v>131</v>
      </c>
      <c r="D43" s="19" t="s">
        <v>84</v>
      </c>
      <c r="E43" s="5" t="s">
        <v>51</v>
      </c>
      <c r="F43" s="20">
        <v>2</v>
      </c>
      <c r="G43" s="9">
        <v>23.96</v>
      </c>
      <c r="H43" s="9">
        <f t="shared" si="3"/>
        <v>30.51</v>
      </c>
      <c r="I43" s="9">
        <f t="shared" si="4"/>
        <v>61.02</v>
      </c>
    </row>
    <row r="44" spans="1:9" ht="30" x14ac:dyDescent="0.25">
      <c r="A44" s="5" t="s">
        <v>34</v>
      </c>
      <c r="B44" s="5">
        <v>97592</v>
      </c>
      <c r="C44" s="27" t="s">
        <v>132</v>
      </c>
      <c r="D44" s="19" t="s">
        <v>66</v>
      </c>
      <c r="E44" s="5" t="s">
        <v>51</v>
      </c>
      <c r="F44" s="20">
        <v>5</v>
      </c>
      <c r="G44" s="9">
        <v>99.64</v>
      </c>
      <c r="H44" s="9">
        <f t="shared" si="3"/>
        <v>126.89</v>
      </c>
      <c r="I44" s="9">
        <f t="shared" si="4"/>
        <v>634.45000000000005</v>
      </c>
    </row>
    <row r="45" spans="1:9" ht="30" x14ac:dyDescent="0.25">
      <c r="A45" s="26" t="s">
        <v>34</v>
      </c>
      <c r="B45" s="26">
        <v>93661</v>
      </c>
      <c r="C45" s="27" t="s">
        <v>133</v>
      </c>
      <c r="D45" s="19" t="s">
        <v>52</v>
      </c>
      <c r="E45" s="26" t="s">
        <v>51</v>
      </c>
      <c r="F45" s="20">
        <v>2</v>
      </c>
      <c r="G45" s="9">
        <v>42.86</v>
      </c>
      <c r="H45" s="9">
        <f t="shared" si="3"/>
        <v>54.58</v>
      </c>
      <c r="I45" s="9">
        <f t="shared" si="4"/>
        <v>109.16</v>
      </c>
    </row>
    <row r="46" spans="1:9" ht="30" x14ac:dyDescent="0.25">
      <c r="A46" s="26" t="s">
        <v>34</v>
      </c>
      <c r="B46" s="26">
        <v>93662</v>
      </c>
      <c r="C46" s="27" t="s">
        <v>135</v>
      </c>
      <c r="D46" s="19" t="s">
        <v>53</v>
      </c>
      <c r="E46" s="26" t="s">
        <v>51</v>
      </c>
      <c r="F46" s="20">
        <v>1</v>
      </c>
      <c r="G46" s="9">
        <v>44.81</v>
      </c>
      <c r="H46" s="9">
        <f t="shared" si="3"/>
        <v>57.07</v>
      </c>
      <c r="I46" s="9">
        <f t="shared" si="4"/>
        <v>57.07</v>
      </c>
    </row>
    <row r="47" spans="1:9" x14ac:dyDescent="0.25">
      <c r="A47" s="5"/>
      <c r="B47" s="5"/>
      <c r="C47" s="7"/>
      <c r="D47" s="2"/>
      <c r="E47" s="5"/>
      <c r="F47" s="20"/>
      <c r="G47" s="9"/>
      <c r="H47" s="11" t="s">
        <v>10</v>
      </c>
      <c r="I47" s="12">
        <f>SUM(I24:I46)</f>
        <v>3739.7260000000001</v>
      </c>
    </row>
    <row r="48" spans="1:9" x14ac:dyDescent="0.25">
      <c r="A48" s="4"/>
      <c r="B48" s="4"/>
      <c r="C48" s="6">
        <v>4</v>
      </c>
      <c r="D48" s="10" t="s">
        <v>60</v>
      </c>
      <c r="E48" s="4"/>
      <c r="F48" s="21"/>
      <c r="G48" s="14"/>
      <c r="H48" s="14"/>
      <c r="I48" s="14"/>
    </row>
    <row r="49" spans="1:9" ht="45" x14ac:dyDescent="0.25">
      <c r="A49" s="5" t="s">
        <v>34</v>
      </c>
      <c r="B49" s="5">
        <v>605</v>
      </c>
      <c r="C49" s="7" t="s">
        <v>41</v>
      </c>
      <c r="D49" s="19" t="s">
        <v>157</v>
      </c>
      <c r="E49" s="5" t="s">
        <v>36</v>
      </c>
      <c r="F49" s="20">
        <v>4</v>
      </c>
      <c r="G49" s="9">
        <v>702.95</v>
      </c>
      <c r="H49" s="9">
        <f t="shared" ref="H49:H56" si="5">ROUND(G49*(1+I$6),2)</f>
        <v>895.21</v>
      </c>
      <c r="I49" s="9">
        <f>H49*F49</f>
        <v>3580.84</v>
      </c>
    </row>
    <row r="50" spans="1:9" x14ac:dyDescent="0.25">
      <c r="A50" s="26" t="s">
        <v>34</v>
      </c>
      <c r="B50" s="26">
        <v>88309</v>
      </c>
      <c r="C50" s="27" t="s">
        <v>56</v>
      </c>
      <c r="D50" s="19" t="s">
        <v>137</v>
      </c>
      <c r="E50" s="26" t="s">
        <v>139</v>
      </c>
      <c r="F50" s="20">
        <v>2.1</v>
      </c>
      <c r="G50" s="9">
        <v>21.23</v>
      </c>
      <c r="H50" s="9">
        <f t="shared" si="5"/>
        <v>27.04</v>
      </c>
      <c r="I50" s="9">
        <f t="shared" ref="I50:I52" si="6">H50*F50</f>
        <v>56.783999999999999</v>
      </c>
    </row>
    <row r="51" spans="1:9" x14ac:dyDescent="0.25">
      <c r="A51" s="26" t="s">
        <v>34</v>
      </c>
      <c r="B51" s="26">
        <v>88316</v>
      </c>
      <c r="C51" s="27" t="s">
        <v>57</v>
      </c>
      <c r="D51" s="19" t="s">
        <v>138</v>
      </c>
      <c r="E51" s="26" t="s">
        <v>139</v>
      </c>
      <c r="F51" s="20">
        <v>1.04</v>
      </c>
      <c r="G51" s="9">
        <v>17.98</v>
      </c>
      <c r="H51" s="9">
        <f t="shared" si="5"/>
        <v>22.9</v>
      </c>
      <c r="I51" s="9">
        <f t="shared" si="6"/>
        <v>23.815999999999999</v>
      </c>
    </row>
    <row r="52" spans="1:9" ht="30" x14ac:dyDescent="0.25">
      <c r="A52" s="26" t="s">
        <v>34</v>
      </c>
      <c r="B52" s="26">
        <v>88629</v>
      </c>
      <c r="C52" s="27" t="s">
        <v>61</v>
      </c>
      <c r="D52" s="19" t="s">
        <v>140</v>
      </c>
      <c r="E52" s="26" t="s">
        <v>38</v>
      </c>
      <c r="F52" s="20">
        <v>0.01</v>
      </c>
      <c r="G52" s="9">
        <v>398.58</v>
      </c>
      <c r="H52" s="9">
        <f t="shared" si="5"/>
        <v>507.59</v>
      </c>
      <c r="I52" s="9">
        <f t="shared" si="6"/>
        <v>5.0758999999999999</v>
      </c>
    </row>
    <row r="53" spans="1:9" ht="30" x14ac:dyDescent="0.25">
      <c r="A53" s="5" t="s">
        <v>34</v>
      </c>
      <c r="B53" s="5" t="s">
        <v>87</v>
      </c>
      <c r="C53" s="27" t="s">
        <v>63</v>
      </c>
      <c r="D53" s="19" t="s">
        <v>62</v>
      </c>
      <c r="E53" s="5" t="s">
        <v>36</v>
      </c>
      <c r="F53" s="20">
        <v>1.68</v>
      </c>
      <c r="G53" s="9">
        <v>450.54</v>
      </c>
      <c r="H53" s="9">
        <f t="shared" si="5"/>
        <v>573.76</v>
      </c>
      <c r="I53" s="9">
        <f t="shared" ref="I53:I56" si="7">H53*F53</f>
        <v>963.91679999999997</v>
      </c>
    </row>
    <row r="54" spans="1:9" ht="30" x14ac:dyDescent="0.25">
      <c r="A54" s="5" t="s">
        <v>34</v>
      </c>
      <c r="B54" s="5">
        <v>93187</v>
      </c>
      <c r="C54" s="27" t="s">
        <v>141</v>
      </c>
      <c r="D54" s="19" t="s">
        <v>144</v>
      </c>
      <c r="E54" s="5" t="s">
        <v>47</v>
      </c>
      <c r="F54" s="20">
        <v>4</v>
      </c>
      <c r="G54" s="9">
        <v>51.09</v>
      </c>
      <c r="H54" s="9">
        <f t="shared" si="5"/>
        <v>65.06</v>
      </c>
      <c r="I54" s="9">
        <f t="shared" si="7"/>
        <v>260.24</v>
      </c>
    </row>
    <row r="55" spans="1:9" ht="30" x14ac:dyDescent="0.25">
      <c r="A55" s="5" t="s">
        <v>34</v>
      </c>
      <c r="B55" s="5">
        <v>93197</v>
      </c>
      <c r="C55" s="27" t="s">
        <v>142</v>
      </c>
      <c r="D55" s="19" t="s">
        <v>145</v>
      </c>
      <c r="E55" s="5" t="s">
        <v>47</v>
      </c>
      <c r="F55" s="20">
        <v>4</v>
      </c>
      <c r="G55" s="9">
        <v>48.32</v>
      </c>
      <c r="H55" s="9">
        <f t="shared" si="5"/>
        <v>61.54</v>
      </c>
      <c r="I55" s="9">
        <f t="shared" si="7"/>
        <v>246.16</v>
      </c>
    </row>
    <row r="56" spans="1:9" x14ac:dyDescent="0.25">
      <c r="A56" s="5" t="s">
        <v>34</v>
      </c>
      <c r="B56" s="5">
        <v>72116</v>
      </c>
      <c r="C56" s="27" t="s">
        <v>143</v>
      </c>
      <c r="D56" s="19" t="s">
        <v>64</v>
      </c>
      <c r="E56" s="5" t="s">
        <v>36</v>
      </c>
      <c r="F56" s="20">
        <v>4</v>
      </c>
      <c r="G56" s="9">
        <v>99.57</v>
      </c>
      <c r="H56" s="9">
        <f t="shared" si="5"/>
        <v>126.8</v>
      </c>
      <c r="I56" s="9">
        <f t="shared" si="7"/>
        <v>507.2</v>
      </c>
    </row>
    <row r="57" spans="1:9" x14ac:dyDescent="0.25">
      <c r="A57" s="5"/>
      <c r="B57" s="5"/>
      <c r="C57" s="7"/>
      <c r="D57" s="2"/>
      <c r="E57" s="5"/>
      <c r="F57" s="20"/>
      <c r="G57" s="9"/>
      <c r="H57" s="11" t="s">
        <v>10</v>
      </c>
      <c r="I57" s="12">
        <f>SUM(I49:I56)</f>
        <v>5644.0326999999988</v>
      </c>
    </row>
    <row r="58" spans="1:9" x14ac:dyDescent="0.25">
      <c r="A58" s="4"/>
      <c r="B58" s="4"/>
      <c r="C58" s="6">
        <v>5</v>
      </c>
      <c r="D58" s="10" t="s">
        <v>146</v>
      </c>
      <c r="E58" s="4"/>
      <c r="F58" s="21"/>
      <c r="G58" s="14"/>
      <c r="H58" s="14"/>
      <c r="I58" s="14"/>
    </row>
    <row r="59" spans="1:9" ht="30" x14ac:dyDescent="0.25">
      <c r="A59" s="26" t="s">
        <v>34</v>
      </c>
      <c r="B59" s="26">
        <v>83534</v>
      </c>
      <c r="C59" s="27" t="s">
        <v>42</v>
      </c>
      <c r="D59" s="19" t="s">
        <v>147</v>
      </c>
      <c r="E59" s="26" t="s">
        <v>38</v>
      </c>
      <c r="F59" s="20">
        <v>0.05</v>
      </c>
      <c r="G59" s="9">
        <v>490.45</v>
      </c>
      <c r="H59" s="9">
        <f t="shared" ref="H59:H62" si="8">ROUND(G59*(1+I$6),2)</f>
        <v>624.59</v>
      </c>
      <c r="I59" s="9">
        <f>H59*F59</f>
        <v>31.229500000000002</v>
      </c>
    </row>
    <row r="60" spans="1:9" ht="45" x14ac:dyDescent="0.25">
      <c r="A60" s="26" t="s">
        <v>34</v>
      </c>
      <c r="B60" s="26">
        <v>87620</v>
      </c>
      <c r="C60" s="27" t="s">
        <v>69</v>
      </c>
      <c r="D60" s="19" t="s">
        <v>150</v>
      </c>
      <c r="E60" s="26" t="s">
        <v>36</v>
      </c>
      <c r="F60" s="20">
        <v>0.75</v>
      </c>
      <c r="G60" s="9">
        <v>24.39</v>
      </c>
      <c r="H60" s="9">
        <f t="shared" si="8"/>
        <v>31.06</v>
      </c>
      <c r="I60" s="9">
        <f t="shared" ref="I60:I62" si="9">H60*F60</f>
        <v>23.294999999999998</v>
      </c>
    </row>
    <row r="61" spans="1:9" ht="30" x14ac:dyDescent="0.25">
      <c r="A61" s="26" t="s">
        <v>34</v>
      </c>
      <c r="B61" s="26">
        <v>87251</v>
      </c>
      <c r="C61" s="27" t="s">
        <v>70</v>
      </c>
      <c r="D61" s="19" t="s">
        <v>151</v>
      </c>
      <c r="E61" s="26" t="s">
        <v>36</v>
      </c>
      <c r="F61" s="20">
        <v>36.700000000000003</v>
      </c>
      <c r="G61" s="9">
        <v>36.880000000000003</v>
      </c>
      <c r="H61" s="9">
        <f t="shared" si="8"/>
        <v>46.97</v>
      </c>
      <c r="I61" s="9">
        <f t="shared" si="9"/>
        <v>1723.799</v>
      </c>
    </row>
    <row r="62" spans="1:9" ht="30" x14ac:dyDescent="0.25">
      <c r="A62" s="26" t="s">
        <v>34</v>
      </c>
      <c r="B62" s="26">
        <v>88649</v>
      </c>
      <c r="C62" s="27" t="s">
        <v>74</v>
      </c>
      <c r="D62" s="19" t="s">
        <v>152</v>
      </c>
      <c r="E62" s="26" t="s">
        <v>153</v>
      </c>
      <c r="F62" s="20">
        <v>25.06</v>
      </c>
      <c r="G62" s="9">
        <v>6.2</v>
      </c>
      <c r="H62" s="9">
        <f t="shared" si="8"/>
        <v>7.9</v>
      </c>
      <c r="I62" s="9">
        <f t="shared" si="9"/>
        <v>197.97399999999999</v>
      </c>
    </row>
    <row r="63" spans="1:9" x14ac:dyDescent="0.25">
      <c r="A63" s="26"/>
      <c r="B63" s="26"/>
      <c r="C63" s="27"/>
      <c r="D63" s="2"/>
      <c r="E63" s="26"/>
      <c r="F63" s="20"/>
      <c r="G63" s="9"/>
      <c r="H63" s="11" t="s">
        <v>10</v>
      </c>
      <c r="I63" s="12">
        <f>SUM(I59:I62)</f>
        <v>1976.2974999999999</v>
      </c>
    </row>
    <row r="64" spans="1:9" x14ac:dyDescent="0.25">
      <c r="A64" s="4"/>
      <c r="B64" s="4"/>
      <c r="C64" s="6">
        <v>6</v>
      </c>
      <c r="D64" s="10" t="s">
        <v>67</v>
      </c>
      <c r="E64" s="4"/>
      <c r="F64" s="21"/>
      <c r="G64" s="14"/>
      <c r="H64" s="14"/>
      <c r="I64" s="14"/>
    </row>
    <row r="65" spans="1:9" x14ac:dyDescent="0.25">
      <c r="A65" s="5" t="s">
        <v>71</v>
      </c>
      <c r="B65" s="5" t="s">
        <v>72</v>
      </c>
      <c r="C65" s="7" t="s">
        <v>81</v>
      </c>
      <c r="D65" s="2" t="s">
        <v>73</v>
      </c>
      <c r="E65" s="5" t="s">
        <v>47</v>
      </c>
      <c r="F65" s="20">
        <v>5.6</v>
      </c>
      <c r="G65" s="9">
        <v>32.28</v>
      </c>
      <c r="H65" s="9">
        <f t="shared" ref="H65:H69" si="10">ROUND(G65*(1+I$6),2)</f>
        <v>41.11</v>
      </c>
      <c r="I65" s="9">
        <f>H65*F65</f>
        <v>230.21599999999998</v>
      </c>
    </row>
    <row r="66" spans="1:9" x14ac:dyDescent="0.25">
      <c r="A66" s="5" t="s">
        <v>34</v>
      </c>
      <c r="B66" s="5">
        <v>88483</v>
      </c>
      <c r="C66" s="27" t="s">
        <v>82</v>
      </c>
      <c r="D66" s="2" t="s">
        <v>154</v>
      </c>
      <c r="E66" s="5" t="s">
        <v>36</v>
      </c>
      <c r="F66" s="20">
        <v>25.86</v>
      </c>
      <c r="G66" s="9">
        <v>2.84</v>
      </c>
      <c r="H66" s="9">
        <f t="shared" si="10"/>
        <v>3.62</v>
      </c>
      <c r="I66" s="9">
        <f t="shared" ref="I66:I69" si="11">H66*F66</f>
        <v>93.613200000000006</v>
      </c>
    </row>
    <row r="67" spans="1:9" ht="30" x14ac:dyDescent="0.25">
      <c r="A67" s="5" t="s">
        <v>34</v>
      </c>
      <c r="B67" s="5">
        <v>88487</v>
      </c>
      <c r="C67" s="27" t="s">
        <v>148</v>
      </c>
      <c r="D67" s="19" t="s">
        <v>75</v>
      </c>
      <c r="E67" s="5" t="s">
        <v>36</v>
      </c>
      <c r="F67" s="20">
        <v>64.16</v>
      </c>
      <c r="G67" s="9">
        <v>9.49</v>
      </c>
      <c r="H67" s="9">
        <f t="shared" si="10"/>
        <v>12.09</v>
      </c>
      <c r="I67" s="9">
        <f t="shared" si="11"/>
        <v>775.69439999999997</v>
      </c>
    </row>
    <row r="68" spans="1:9" ht="30" x14ac:dyDescent="0.25">
      <c r="A68" s="5" t="s">
        <v>34</v>
      </c>
      <c r="B68" s="5">
        <v>88489</v>
      </c>
      <c r="C68" s="27" t="s">
        <v>149</v>
      </c>
      <c r="D68" s="19" t="s">
        <v>76</v>
      </c>
      <c r="E68" s="5" t="s">
        <v>36</v>
      </c>
      <c r="F68" s="20">
        <v>33.39</v>
      </c>
      <c r="G68" s="9">
        <v>12.11</v>
      </c>
      <c r="H68" s="9">
        <f t="shared" si="10"/>
        <v>15.42</v>
      </c>
      <c r="I68" s="9">
        <f t="shared" si="11"/>
        <v>514.87379999999996</v>
      </c>
    </row>
    <row r="69" spans="1:9" x14ac:dyDescent="0.25">
      <c r="A69" s="26" t="s">
        <v>34</v>
      </c>
      <c r="B69" s="26" t="s">
        <v>158</v>
      </c>
      <c r="C69" s="27" t="s">
        <v>160</v>
      </c>
      <c r="D69" s="19" t="s">
        <v>159</v>
      </c>
      <c r="E69" s="26" t="s">
        <v>36</v>
      </c>
      <c r="F69" s="20">
        <v>8.32</v>
      </c>
      <c r="G69" s="9">
        <v>28.11</v>
      </c>
      <c r="H69" s="9">
        <f t="shared" si="10"/>
        <v>35.799999999999997</v>
      </c>
      <c r="I69" s="9">
        <f t="shared" si="11"/>
        <v>297.85599999999999</v>
      </c>
    </row>
    <row r="70" spans="1:9" x14ac:dyDescent="0.25">
      <c r="A70" s="5"/>
      <c r="B70" s="5"/>
      <c r="C70" s="7"/>
      <c r="D70" s="2"/>
      <c r="E70" s="5"/>
      <c r="F70" s="20"/>
      <c r="G70" s="9"/>
      <c r="H70" s="11" t="s">
        <v>10</v>
      </c>
      <c r="I70" s="12">
        <f>SUM(I65:I69)</f>
        <v>1912.2533999999998</v>
      </c>
    </row>
    <row r="71" spans="1:9" x14ac:dyDescent="0.25">
      <c r="A71" s="4"/>
      <c r="B71" s="4"/>
      <c r="C71" s="6">
        <v>7</v>
      </c>
      <c r="D71" s="10" t="s">
        <v>68</v>
      </c>
      <c r="E71" s="4"/>
      <c r="F71" s="21"/>
      <c r="G71" s="14"/>
      <c r="H71" s="14"/>
      <c r="I71" s="14"/>
    </row>
    <row r="72" spans="1:9" x14ac:dyDescent="0.25">
      <c r="A72" s="5" t="s">
        <v>34</v>
      </c>
      <c r="B72" s="5">
        <v>99803</v>
      </c>
      <c r="C72" s="7" t="s">
        <v>161</v>
      </c>
      <c r="D72" s="2" t="s">
        <v>77</v>
      </c>
      <c r="E72" s="5" t="s">
        <v>36</v>
      </c>
      <c r="F72" s="20">
        <v>36.700000000000003</v>
      </c>
      <c r="G72" s="9">
        <v>1.74</v>
      </c>
      <c r="H72" s="9">
        <f t="shared" ref="H72:H73" si="12">ROUND(G72*(1+I$6),2)</f>
        <v>2.2200000000000002</v>
      </c>
      <c r="I72" s="9">
        <f>H72*F72</f>
        <v>81.474000000000018</v>
      </c>
    </row>
    <row r="73" spans="1:9" x14ac:dyDescent="0.25">
      <c r="A73" s="5" t="s">
        <v>34</v>
      </c>
      <c r="B73" s="5">
        <v>72897</v>
      </c>
      <c r="C73" s="7" t="s">
        <v>162</v>
      </c>
      <c r="D73" s="2" t="s">
        <v>78</v>
      </c>
      <c r="E73" s="5" t="s">
        <v>38</v>
      </c>
      <c r="F73" s="20">
        <v>3.88</v>
      </c>
      <c r="G73" s="9">
        <v>22.74</v>
      </c>
      <c r="H73" s="9">
        <f t="shared" si="12"/>
        <v>28.96</v>
      </c>
      <c r="I73" s="9">
        <f t="shared" ref="I73" si="13">H73*F73</f>
        <v>112.3648</v>
      </c>
    </row>
    <row r="74" spans="1:9" x14ac:dyDescent="0.25">
      <c r="A74" s="5"/>
      <c r="B74" s="5"/>
      <c r="C74" s="7"/>
      <c r="D74" s="2"/>
      <c r="E74" s="5"/>
      <c r="F74" s="5"/>
      <c r="G74" s="9"/>
      <c r="H74" s="11" t="s">
        <v>10</v>
      </c>
      <c r="I74" s="12">
        <f>SUM(I72:I73)</f>
        <v>193.83880000000002</v>
      </c>
    </row>
    <row r="75" spans="1:9" ht="15.75" x14ac:dyDescent="0.25">
      <c r="A75" s="5"/>
      <c r="B75" s="5"/>
      <c r="C75" s="7"/>
      <c r="D75" s="2"/>
      <c r="E75" s="5"/>
      <c r="F75" s="5"/>
      <c r="G75" s="13"/>
      <c r="H75" s="13" t="s">
        <v>11</v>
      </c>
      <c r="I75" s="58">
        <f>SUM(I11:I74)/2</f>
        <v>15719.836600000001</v>
      </c>
    </row>
    <row r="76" spans="1:9" ht="15.75" x14ac:dyDescent="0.25">
      <c r="A76" s="57" t="s">
        <v>168</v>
      </c>
    </row>
    <row r="77" spans="1:9" x14ac:dyDescent="0.25">
      <c r="A77" t="s">
        <v>155</v>
      </c>
    </row>
    <row r="78" spans="1:9" x14ac:dyDescent="0.25">
      <c r="D78" s="39" t="s">
        <v>156</v>
      </c>
      <c r="E78" s="39"/>
      <c r="F78" s="39"/>
      <c r="G78" s="39"/>
    </row>
    <row r="85" spans="2:8" ht="15.75" x14ac:dyDescent="0.25">
      <c r="B85" s="59"/>
      <c r="C85" s="59"/>
      <c r="D85" s="59"/>
      <c r="E85" s="59"/>
      <c r="F85" s="59"/>
      <c r="G85" s="59"/>
      <c r="H85" s="59"/>
    </row>
    <row r="86" spans="2:8" ht="15.75" x14ac:dyDescent="0.25">
      <c r="B86" s="59" t="s">
        <v>22</v>
      </c>
      <c r="C86" s="59"/>
      <c r="D86" s="59"/>
      <c r="E86" s="59"/>
      <c r="F86" s="59"/>
      <c r="G86" s="59"/>
      <c r="H86" s="60" t="s">
        <v>25</v>
      </c>
    </row>
    <row r="87" spans="2:8" ht="15.75" x14ac:dyDescent="0.25">
      <c r="B87" s="59" t="s">
        <v>23</v>
      </c>
      <c r="C87" s="59"/>
      <c r="D87" s="59"/>
      <c r="E87" s="59"/>
      <c r="F87" s="59"/>
      <c r="G87" s="59"/>
      <c r="H87" s="60" t="s">
        <v>26</v>
      </c>
    </row>
    <row r="88" spans="2:8" ht="15.75" x14ac:dyDescent="0.25">
      <c r="B88" s="59" t="s">
        <v>24</v>
      </c>
      <c r="C88" s="59"/>
      <c r="D88" s="59"/>
      <c r="E88" s="59"/>
      <c r="F88" s="59"/>
      <c r="G88" s="59"/>
      <c r="H88" s="60" t="s">
        <v>27</v>
      </c>
    </row>
    <row r="89" spans="2:8" ht="15.75" x14ac:dyDescent="0.25">
      <c r="B89" s="59"/>
      <c r="C89" s="59"/>
      <c r="D89" s="59"/>
      <c r="E89" s="59"/>
      <c r="F89" s="59"/>
      <c r="G89" s="59"/>
      <c r="H89" s="60"/>
    </row>
    <row r="90" spans="2:8" ht="15.75" x14ac:dyDescent="0.25">
      <c r="B90" s="59"/>
      <c r="C90" s="59"/>
      <c r="D90" s="59"/>
      <c r="E90" s="59"/>
      <c r="F90" s="59"/>
      <c r="G90" s="59"/>
      <c r="H90" s="60"/>
    </row>
    <row r="91" spans="2:8" ht="15.75" x14ac:dyDescent="0.25">
      <c r="B91" s="59"/>
      <c r="C91" s="59"/>
      <c r="D91" s="59"/>
      <c r="E91" s="59"/>
      <c r="F91" s="59"/>
      <c r="G91" s="59"/>
      <c r="H91" s="59"/>
    </row>
    <row r="92" spans="2:8" ht="15.75" x14ac:dyDescent="0.25">
      <c r="B92" s="59"/>
      <c r="C92" s="59"/>
      <c r="D92" s="59"/>
      <c r="E92" s="59"/>
      <c r="F92" s="59"/>
      <c r="G92" s="59"/>
      <c r="H92" s="59"/>
    </row>
    <row r="93" spans="2:8" ht="15.75" x14ac:dyDescent="0.25">
      <c r="B93" s="59"/>
      <c r="C93" s="59"/>
      <c r="D93" s="61" t="s">
        <v>30</v>
      </c>
      <c r="E93" s="61"/>
      <c r="F93" s="61"/>
      <c r="G93" s="61"/>
      <c r="H93" s="59"/>
    </row>
    <row r="94" spans="2:8" ht="15.75" x14ac:dyDescent="0.25">
      <c r="B94" s="59"/>
      <c r="C94" s="59"/>
      <c r="D94" s="61" t="s">
        <v>28</v>
      </c>
      <c r="E94" s="61"/>
      <c r="F94" s="61"/>
      <c r="G94" s="61"/>
      <c r="H94" s="59"/>
    </row>
    <row r="95" spans="2:8" ht="15.75" x14ac:dyDescent="0.25">
      <c r="B95" s="59"/>
      <c r="C95" s="59"/>
      <c r="D95" s="61" t="s">
        <v>29</v>
      </c>
      <c r="E95" s="61"/>
      <c r="F95" s="61"/>
      <c r="G95" s="61"/>
      <c r="H95" s="59"/>
    </row>
    <row r="96" spans="2:8" ht="15.75" x14ac:dyDescent="0.25">
      <c r="B96" s="59"/>
      <c r="C96" s="59"/>
      <c r="D96" s="59"/>
      <c r="E96" s="59"/>
      <c r="F96" s="59"/>
      <c r="G96" s="59"/>
      <c r="H96" s="59"/>
    </row>
    <row r="97" spans="2:8" ht="15.75" x14ac:dyDescent="0.25">
      <c r="B97" s="59"/>
      <c r="C97" s="59"/>
      <c r="D97" s="59"/>
      <c r="E97" s="59"/>
      <c r="F97" s="59"/>
      <c r="G97" s="59"/>
      <c r="H97" s="59"/>
    </row>
  </sheetData>
  <mergeCells count="5">
    <mergeCell ref="A8:I8"/>
    <mergeCell ref="D78:G78"/>
    <mergeCell ref="D94:G94"/>
    <mergeCell ref="D95:G95"/>
    <mergeCell ref="D93:G93"/>
  </mergeCells>
  <printOptions horizontalCentered="1"/>
  <pageMargins left="0.70866141732283472" right="0.70866141732283472" top="1.3779527559055118" bottom="0.74803149606299213" header="0.31496062992125984" footer="0.31496062992125984"/>
  <pageSetup paperSize="9" scale="50" orientation="portrait" horizontalDpi="300" r:id="rId1"/>
  <headerFooter scaleWithDoc="0">
    <oddHeader>&amp;C&amp;G</oddHeader>
  </headerFooter>
  <rowBreaks count="1" manualBreakCount="1">
    <brk id="57" max="8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192CF-AD6E-4D8E-9EBD-6BBAF8F22914}">
  <dimension ref="A2:H43"/>
  <sheetViews>
    <sheetView zoomScaleNormal="100" workbookViewId="0">
      <selection activeCell="H6" sqref="H6"/>
    </sheetView>
  </sheetViews>
  <sheetFormatPr defaultRowHeight="15" x14ac:dyDescent="0.25"/>
  <cols>
    <col min="1" max="1" width="5.85546875" customWidth="1"/>
    <col min="2" max="2" width="29.28515625" customWidth="1"/>
    <col min="3" max="3" width="18.7109375" customWidth="1"/>
    <col min="5" max="8" width="14.7109375" customWidth="1"/>
  </cols>
  <sheetData>
    <row r="2" spans="1:8" x14ac:dyDescent="0.25">
      <c r="A2" t="str">
        <f>'Planilha Orçamentária'!A2</f>
        <v>OBRA: REFORMA DE UMA SALA</v>
      </c>
    </row>
    <row r="3" spans="1:8" x14ac:dyDescent="0.25">
      <c r="A3" t="str">
        <f>'Planilha Orçamentária'!A3</f>
        <v>ENDEREÇO: ROBERTO CLARK, Nº 543</v>
      </c>
    </row>
    <row r="4" spans="1:8" x14ac:dyDescent="0.25">
      <c r="A4" t="str">
        <f>'Planilha Orçamentária'!A4</f>
        <v>LOCAL: SECRETARIA DE ASSISTÊNCIA E DESENVOLVIMENTO SOCIAL</v>
      </c>
    </row>
    <row r="5" spans="1:8" x14ac:dyDescent="0.25">
      <c r="A5" t="str">
        <f>'Planilha Orçamentária'!A5</f>
        <v>BAIRRO: CENTRO</v>
      </c>
    </row>
    <row r="6" spans="1:8" x14ac:dyDescent="0.25">
      <c r="A6" t="str">
        <f>'Planilha Orçamentária'!A6</f>
        <v>CIDADE: BIRIGUI - SP</v>
      </c>
    </row>
    <row r="8" spans="1:8" x14ac:dyDescent="0.25">
      <c r="A8" s="38" t="s">
        <v>17</v>
      </c>
      <c r="B8" s="38"/>
      <c r="C8" s="38"/>
      <c r="D8" s="38"/>
      <c r="E8" s="38"/>
      <c r="F8" s="38"/>
      <c r="G8" s="38"/>
      <c r="H8" s="38"/>
    </row>
    <row r="9" spans="1:8" x14ac:dyDescent="0.25">
      <c r="A9" s="40" t="s">
        <v>2</v>
      </c>
      <c r="B9" s="40" t="s">
        <v>5</v>
      </c>
      <c r="C9" s="40" t="s">
        <v>18</v>
      </c>
      <c r="D9" s="40" t="s">
        <v>19</v>
      </c>
      <c r="E9" s="42" t="s">
        <v>20</v>
      </c>
      <c r="F9" s="43"/>
      <c r="G9" s="42" t="s">
        <v>163</v>
      </c>
      <c r="H9" s="43"/>
    </row>
    <row r="10" spans="1:8" x14ac:dyDescent="0.25">
      <c r="A10" s="41"/>
      <c r="B10" s="41"/>
      <c r="C10" s="41"/>
      <c r="D10" s="41"/>
      <c r="E10" s="3" t="s">
        <v>90</v>
      </c>
      <c r="F10" s="3" t="s">
        <v>91</v>
      </c>
      <c r="G10" s="3" t="s">
        <v>90</v>
      </c>
      <c r="H10" s="3" t="s">
        <v>91</v>
      </c>
    </row>
    <row r="11" spans="1:8" x14ac:dyDescent="0.25">
      <c r="A11" s="46">
        <v>1</v>
      </c>
      <c r="B11" s="47" t="str">
        <f>VLOOKUP(A11,'Planilha Orçamentária'!$C$10:$D$75,2)</f>
        <v>DEMOLIÇÕES E RETIRADAS</v>
      </c>
      <c r="C11" s="49">
        <f>'Planilha Orçamentária'!I18</f>
        <v>1093.6086</v>
      </c>
      <c r="D11" s="44">
        <f>C11/C$25</f>
        <v>6.9568700224275873E-2</v>
      </c>
      <c r="E11" s="24">
        <f>C11</f>
        <v>1093.6086</v>
      </c>
      <c r="F11" s="24">
        <f>E11</f>
        <v>1093.6086</v>
      </c>
      <c r="G11" s="24">
        <v>0</v>
      </c>
      <c r="H11" s="24">
        <f>G11+F11</f>
        <v>1093.6086</v>
      </c>
    </row>
    <row r="12" spans="1:8" x14ac:dyDescent="0.25">
      <c r="A12" s="40"/>
      <c r="B12" s="48"/>
      <c r="C12" s="50"/>
      <c r="D12" s="45"/>
      <c r="E12" s="15">
        <f>E11/C$11</f>
        <v>1</v>
      </c>
      <c r="F12" s="15">
        <f>E12</f>
        <v>1</v>
      </c>
      <c r="G12" s="15">
        <f>G11/C$11</f>
        <v>0</v>
      </c>
      <c r="H12" s="15">
        <f>F12+G12</f>
        <v>1</v>
      </c>
    </row>
    <row r="13" spans="1:8" x14ac:dyDescent="0.25">
      <c r="A13" s="46">
        <v>2</v>
      </c>
      <c r="B13" s="47" t="str">
        <f>VLOOKUP(A13,'Planilha Orçamentária'!$C$10:$D$75,2)</f>
        <v>REVESTIMENTOS</v>
      </c>
      <c r="C13" s="49">
        <f>'Planilha Orçamentária'!I22</f>
        <v>1160.0796</v>
      </c>
      <c r="D13" s="44">
        <f>C13/C$25</f>
        <v>7.3797179291291121E-2</v>
      </c>
      <c r="E13" s="25">
        <f>C13</f>
        <v>1160.0796</v>
      </c>
      <c r="F13" s="25">
        <f t="shared" ref="F13:F22" si="0">E13</f>
        <v>1160.0796</v>
      </c>
      <c r="G13" s="25"/>
      <c r="H13" s="25">
        <f>G13+F13</f>
        <v>1160.0796</v>
      </c>
    </row>
    <row r="14" spans="1:8" x14ac:dyDescent="0.25">
      <c r="A14" s="40"/>
      <c r="B14" s="48"/>
      <c r="C14" s="50"/>
      <c r="D14" s="45"/>
      <c r="E14" s="15">
        <f>E13/C13</f>
        <v>1</v>
      </c>
      <c r="F14" s="15">
        <f t="shared" si="0"/>
        <v>1</v>
      </c>
      <c r="G14" s="15">
        <f>G13/C13</f>
        <v>0</v>
      </c>
      <c r="H14" s="15">
        <f>F14+G14</f>
        <v>1</v>
      </c>
    </row>
    <row r="15" spans="1:8" x14ac:dyDescent="0.25">
      <c r="A15" s="46">
        <v>3</v>
      </c>
      <c r="B15" s="47" t="str">
        <f>VLOOKUP(A15,'Planilha Orçamentária'!$C$10:$D$75,2)</f>
        <v>INSTALAÇÕES ELÉTRICAS</v>
      </c>
      <c r="C15" s="49">
        <f>'Planilha Orçamentária'!I47</f>
        <v>3739.7260000000001</v>
      </c>
      <c r="D15" s="44">
        <f>C15/C$25</f>
        <v>0.23789852879259574</v>
      </c>
      <c r="E15" s="25">
        <f>C15</f>
        <v>3739.7260000000001</v>
      </c>
      <c r="F15" s="25">
        <f t="shared" si="0"/>
        <v>3739.7260000000001</v>
      </c>
      <c r="G15" s="25"/>
      <c r="H15" s="25">
        <f t="shared" ref="H15:H21" si="1">G15</f>
        <v>0</v>
      </c>
    </row>
    <row r="16" spans="1:8" x14ac:dyDescent="0.25">
      <c r="A16" s="40"/>
      <c r="B16" s="48"/>
      <c r="C16" s="50"/>
      <c r="D16" s="45"/>
      <c r="E16" s="15">
        <f>E15/C15</f>
        <v>1</v>
      </c>
      <c r="F16" s="15">
        <f t="shared" si="0"/>
        <v>1</v>
      </c>
      <c r="G16" s="15">
        <f>G15/C15</f>
        <v>0</v>
      </c>
      <c r="H16" s="15">
        <f>G16+F16</f>
        <v>1</v>
      </c>
    </row>
    <row r="17" spans="1:8" x14ac:dyDescent="0.25">
      <c r="A17" s="46">
        <v>4</v>
      </c>
      <c r="B17" s="47" t="str">
        <f>VLOOKUP(A17,'Planilha Orçamentária'!$C$10:$D$75,2)</f>
        <v>ESQUADRIAS</v>
      </c>
      <c r="C17" s="49">
        <f>'Planilha Orçamentária'!I57</f>
        <v>5644.0326999999988</v>
      </c>
      <c r="D17" s="44">
        <f>C17/C$25</f>
        <v>0.35903889102765862</v>
      </c>
      <c r="E17" s="25">
        <f>C17*0.5</f>
        <v>2822.0163499999994</v>
      </c>
      <c r="F17" s="25">
        <f t="shared" si="0"/>
        <v>2822.0163499999994</v>
      </c>
      <c r="G17" s="25">
        <f>C17*0.5</f>
        <v>2822.0163499999994</v>
      </c>
      <c r="H17" s="25">
        <f t="shared" si="1"/>
        <v>2822.0163499999994</v>
      </c>
    </row>
    <row r="18" spans="1:8" x14ac:dyDescent="0.25">
      <c r="A18" s="40"/>
      <c r="B18" s="48"/>
      <c r="C18" s="50"/>
      <c r="D18" s="45"/>
      <c r="E18" s="15">
        <f>E17/C17</f>
        <v>0.5</v>
      </c>
      <c r="F18" s="15">
        <f t="shared" si="0"/>
        <v>0.5</v>
      </c>
      <c r="G18" s="15">
        <f>G17/C17</f>
        <v>0.5</v>
      </c>
      <c r="H18" s="15">
        <f>G18+F18</f>
        <v>1</v>
      </c>
    </row>
    <row r="19" spans="1:8" x14ac:dyDescent="0.25">
      <c r="A19" s="46">
        <v>5</v>
      </c>
      <c r="B19" s="47" t="str">
        <f>VLOOKUP(A19,'Planilha Orçamentária'!$C$10:$D$75,2)</f>
        <v>PISOS</v>
      </c>
      <c r="C19" s="49">
        <f>'Planilha Orçamentária'!I63</f>
        <v>1976.2974999999999</v>
      </c>
      <c r="D19" s="44">
        <f>C19/C$25</f>
        <v>0.12571997726744819</v>
      </c>
      <c r="E19" s="25">
        <v>0</v>
      </c>
      <c r="F19" s="25">
        <f t="shared" si="0"/>
        <v>0</v>
      </c>
      <c r="G19" s="25">
        <f>C19</f>
        <v>1976.2974999999999</v>
      </c>
      <c r="H19" s="25">
        <f t="shared" si="1"/>
        <v>1976.2974999999999</v>
      </c>
    </row>
    <row r="20" spans="1:8" x14ac:dyDescent="0.25">
      <c r="A20" s="40"/>
      <c r="B20" s="48"/>
      <c r="C20" s="50"/>
      <c r="D20" s="45"/>
      <c r="E20" s="15">
        <f>E19/C19</f>
        <v>0</v>
      </c>
      <c r="F20" s="15">
        <f t="shared" si="0"/>
        <v>0</v>
      </c>
      <c r="G20" s="15">
        <f>G19/C19</f>
        <v>1</v>
      </c>
      <c r="H20" s="15">
        <f>G20+F20</f>
        <v>1</v>
      </c>
    </row>
    <row r="21" spans="1:8" ht="15" customHeight="1" x14ac:dyDescent="0.25">
      <c r="A21" s="46">
        <v>6</v>
      </c>
      <c r="B21" s="55" t="str">
        <f>VLOOKUP(A21,'Planilha Orçamentária'!$C$10:$D$75,2)</f>
        <v>PINTURA</v>
      </c>
      <c r="C21" s="49">
        <f>'Planilha Orçamentária'!I70</f>
        <v>1912.2533999999998</v>
      </c>
      <c r="D21" s="44">
        <f>C21/C$25</f>
        <v>0.12164588275682203</v>
      </c>
      <c r="E21" s="25"/>
      <c r="F21" s="25">
        <f t="shared" si="0"/>
        <v>0</v>
      </c>
      <c r="G21" s="25">
        <f>C21</f>
        <v>1912.2533999999998</v>
      </c>
      <c r="H21" s="25">
        <f t="shared" si="1"/>
        <v>1912.2533999999998</v>
      </c>
    </row>
    <row r="22" spans="1:8" x14ac:dyDescent="0.25">
      <c r="A22" s="40"/>
      <c r="B22" s="56"/>
      <c r="C22" s="50"/>
      <c r="D22" s="45"/>
      <c r="E22" s="15">
        <f>E21/C21</f>
        <v>0</v>
      </c>
      <c r="F22" s="15">
        <f t="shared" si="0"/>
        <v>0</v>
      </c>
      <c r="G22" s="15">
        <f>G21/C21</f>
        <v>1</v>
      </c>
      <c r="H22" s="15">
        <f>F22+G22</f>
        <v>1</v>
      </c>
    </row>
    <row r="23" spans="1:8" x14ac:dyDescent="0.25">
      <c r="A23" s="46">
        <v>7</v>
      </c>
      <c r="B23" s="55" t="str">
        <f>VLOOKUP(A23,'Planilha Orçamentária'!$C$10:$D$75,2)</f>
        <v>SERVIÇOS COMPLEMENTARES</v>
      </c>
      <c r="C23" s="49">
        <f>'Planilha Orçamentária'!I74</f>
        <v>193.83880000000002</v>
      </c>
      <c r="D23" s="44">
        <f>C23/C$25</f>
        <v>1.2330840639908434E-2</v>
      </c>
      <c r="E23" s="25">
        <v>0</v>
      </c>
      <c r="F23" s="25">
        <f>E23</f>
        <v>0</v>
      </c>
      <c r="G23" s="25">
        <f>C23</f>
        <v>193.83880000000002</v>
      </c>
      <c r="H23" s="25">
        <f>G23+F23</f>
        <v>193.83880000000002</v>
      </c>
    </row>
    <row r="24" spans="1:8" x14ac:dyDescent="0.25">
      <c r="A24" s="40"/>
      <c r="B24" s="56"/>
      <c r="C24" s="50"/>
      <c r="D24" s="45"/>
      <c r="E24" s="15">
        <f>E23/C23</f>
        <v>0</v>
      </c>
      <c r="F24" s="15">
        <f>E24</f>
        <v>0</v>
      </c>
      <c r="G24" s="15">
        <f>G23/C23</f>
        <v>1</v>
      </c>
      <c r="H24" s="15">
        <f>F24+G24</f>
        <v>1</v>
      </c>
    </row>
    <row r="25" spans="1:8" x14ac:dyDescent="0.25">
      <c r="A25" s="51"/>
      <c r="B25" s="52" t="s">
        <v>21</v>
      </c>
      <c r="C25" s="53">
        <f>SUM(C11:C24)</f>
        <v>15719.836599999999</v>
      </c>
      <c r="D25" s="54">
        <f>C25/C$25</f>
        <v>1</v>
      </c>
      <c r="E25" s="28">
        <f>E11+E13+E15+E17+E19+E21+E23</f>
        <v>8815.4305499999991</v>
      </c>
      <c r="F25" s="28">
        <f>E25</f>
        <v>8815.4305499999991</v>
      </c>
      <c r="G25" s="28">
        <f>G11+G13+G15+G17+G19+G21+G23</f>
        <v>6904.4060499999996</v>
      </c>
      <c r="H25" s="28">
        <f>G25+F25</f>
        <v>15719.836599999999</v>
      </c>
    </row>
    <row r="26" spans="1:8" x14ac:dyDescent="0.25">
      <c r="A26" s="51"/>
      <c r="B26" s="52"/>
      <c r="C26" s="53"/>
      <c r="D26" s="54"/>
      <c r="E26" s="15">
        <f>E25/C25</f>
        <v>0.56078385382199203</v>
      </c>
      <c r="F26" s="15">
        <f>E26</f>
        <v>0.56078385382199203</v>
      </c>
      <c r="G26" s="15">
        <f>G25/C25</f>
        <v>0.43921614617800797</v>
      </c>
      <c r="H26" s="15">
        <f>G26+F26</f>
        <v>1</v>
      </c>
    </row>
    <row r="27" spans="1:8" x14ac:dyDescent="0.25">
      <c r="A27" t="str">
        <f>'Planilha Orçamentária'!A76</f>
        <v>(QUINZE MIL SETECENTOS E DEZENOVE REAIS E OITENTA E QUATRO CENTAVOS)</v>
      </c>
      <c r="D27" s="1"/>
      <c r="E27" s="17"/>
      <c r="F27" s="17"/>
    </row>
    <row r="28" spans="1:8" x14ac:dyDescent="0.25">
      <c r="A28" t="str">
        <f>'Planilha Orçamentária'!A77</f>
        <v>Fontes: Tabela SINAPI ago/2019, Boletim CPOS 176 e Composições Próprias</v>
      </c>
      <c r="E28" s="17"/>
      <c r="F28" s="17"/>
    </row>
    <row r="29" spans="1:8" x14ac:dyDescent="0.25">
      <c r="E29" s="17"/>
      <c r="F29" s="17"/>
    </row>
    <row r="30" spans="1:8" x14ac:dyDescent="0.25">
      <c r="E30" s="17"/>
      <c r="F30" s="17"/>
    </row>
    <row r="31" spans="1:8" x14ac:dyDescent="0.25">
      <c r="E31" s="17"/>
      <c r="F31" s="17"/>
    </row>
    <row r="33" spans="2:8" x14ac:dyDescent="0.25">
      <c r="B33" t="s">
        <v>22</v>
      </c>
      <c r="H33" s="16" t="s">
        <v>166</v>
      </c>
    </row>
    <row r="34" spans="2:8" x14ac:dyDescent="0.25">
      <c r="B34" t="s">
        <v>92</v>
      </c>
      <c r="H34" s="16" t="s">
        <v>164</v>
      </c>
    </row>
    <row r="35" spans="2:8" x14ac:dyDescent="0.25">
      <c r="B35" t="s">
        <v>93</v>
      </c>
      <c r="H35" s="16" t="s">
        <v>165</v>
      </c>
    </row>
    <row r="41" spans="2:8" x14ac:dyDescent="0.25">
      <c r="D41" s="22" t="s">
        <v>30</v>
      </c>
    </row>
    <row r="42" spans="2:8" x14ac:dyDescent="0.25">
      <c r="D42" s="1" t="s">
        <v>28</v>
      </c>
    </row>
    <row r="43" spans="2:8" x14ac:dyDescent="0.25">
      <c r="D43" s="1" t="s">
        <v>29</v>
      </c>
    </row>
  </sheetData>
  <mergeCells count="39">
    <mergeCell ref="A15:A16"/>
    <mergeCell ref="B15:B16"/>
    <mergeCell ref="C15:C16"/>
    <mergeCell ref="D15:D16"/>
    <mergeCell ref="A17:A18"/>
    <mergeCell ref="B17:B18"/>
    <mergeCell ref="C17:C18"/>
    <mergeCell ref="D17:D18"/>
    <mergeCell ref="A25:A26"/>
    <mergeCell ref="B25:B26"/>
    <mergeCell ref="C25:C26"/>
    <mergeCell ref="D25:D26"/>
    <mergeCell ref="A19:A20"/>
    <mergeCell ref="B19:B20"/>
    <mergeCell ref="C19:C20"/>
    <mergeCell ref="D19:D20"/>
    <mergeCell ref="A21:A22"/>
    <mergeCell ref="B21:B22"/>
    <mergeCell ref="C21:C22"/>
    <mergeCell ref="D21:D22"/>
    <mergeCell ref="A23:A24"/>
    <mergeCell ref="B23:B24"/>
    <mergeCell ref="C23:C24"/>
    <mergeCell ref="D23:D24"/>
    <mergeCell ref="D11:D12"/>
    <mergeCell ref="A13:A14"/>
    <mergeCell ref="B13:B14"/>
    <mergeCell ref="C13:C14"/>
    <mergeCell ref="D13:D14"/>
    <mergeCell ref="A11:A12"/>
    <mergeCell ref="B11:B12"/>
    <mergeCell ref="C11:C12"/>
    <mergeCell ref="A8:H8"/>
    <mergeCell ref="A9:A10"/>
    <mergeCell ref="B9:B10"/>
    <mergeCell ref="C9:C10"/>
    <mergeCell ref="D9:D10"/>
    <mergeCell ref="E9:F9"/>
    <mergeCell ref="G9:H9"/>
  </mergeCells>
  <printOptions horizontalCentered="1"/>
  <pageMargins left="0.51181102362204722" right="0.51181102362204722" top="1.3779527559055118" bottom="0.78740157480314965" header="0.31496062992125984" footer="0.31496062992125984"/>
  <pageSetup paperSize="9" scale="69" orientation="portrait" horizontalDpi="300" r:id="rId1"/>
  <headerFooter scaleWithDoc="0"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Orçamentária</vt:lpstr>
      <vt:lpstr>Cronograma</vt:lpstr>
      <vt:lpstr>'Planilha Orçamentária'!Area_de_impressao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2019-10-22T10:15:27Z</dcterms:modified>
</cp:coreProperties>
</file>