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4F63E956-F210-45E7-9725-79880858A6F6}" xr6:coauthVersionLast="36" xr6:coauthVersionMax="36" xr10:uidLastSave="{00000000-0000-0000-0000-000000000000}"/>
  <bookViews>
    <workbookView xWindow="0" yWindow="0" windowWidth="22260" windowHeight="12645" activeTab="1" xr2:uid="{00000000-000D-0000-FFFF-FFFF00000000}"/>
  </bookViews>
  <sheets>
    <sheet name="Planilha Orçamentária" sheetId="1" r:id="rId1"/>
    <sheet name="Cronograma" sheetId="2" r:id="rId2"/>
  </sheets>
  <definedNames>
    <definedName name="_xlnm.Print_Area" localSheetId="0">'Planilha Orçamentária'!$A$1:$I$118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3" i="1" l="1"/>
  <c r="I88" i="1" l="1"/>
  <c r="H88" i="1"/>
  <c r="I89" i="1"/>
  <c r="I81" i="1"/>
  <c r="H81" i="1"/>
  <c r="H84" i="1" l="1"/>
  <c r="I84" i="1" s="1"/>
  <c r="F11" i="2" l="1"/>
  <c r="H11" i="2" s="1"/>
  <c r="J11" i="2" s="1"/>
  <c r="I22" i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22" i="1"/>
  <c r="I40" i="1" l="1"/>
  <c r="C11" i="2" s="1"/>
  <c r="F17" i="2"/>
  <c r="H17" i="2" s="1"/>
  <c r="J17" i="2" s="1"/>
  <c r="H70" i="1"/>
  <c r="I70" i="1" s="1"/>
  <c r="H71" i="1"/>
  <c r="I71" i="1" s="1"/>
  <c r="H77" i="1" l="1"/>
  <c r="I77" i="1" s="1"/>
  <c r="H76" i="1"/>
  <c r="I76" i="1" s="1"/>
  <c r="B17" i="2"/>
  <c r="I78" i="1" l="1"/>
  <c r="C17" i="2" s="1"/>
  <c r="A23" i="2"/>
  <c r="A22" i="2"/>
  <c r="J19" i="2"/>
  <c r="H19" i="2"/>
  <c r="F13" i="2"/>
  <c r="H13" i="2" s="1"/>
  <c r="J13" i="2" s="1"/>
  <c r="F14" i="2"/>
  <c r="H14" i="2" s="1"/>
  <c r="J14" i="2" s="1"/>
  <c r="F15" i="2"/>
  <c r="H15" i="2" s="1"/>
  <c r="J15" i="2" s="1"/>
  <c r="F16" i="2"/>
  <c r="H16" i="2" s="1"/>
  <c r="J16" i="2" s="1"/>
  <c r="F18" i="2"/>
  <c r="H18" i="2" s="1"/>
  <c r="J18" i="2" s="1"/>
  <c r="F19" i="2"/>
  <c r="B19" i="2"/>
  <c r="B18" i="2"/>
  <c r="B16" i="2"/>
  <c r="B15" i="2"/>
  <c r="B14" i="2"/>
  <c r="B13" i="2"/>
  <c r="B12" i="2"/>
  <c r="H86" i="1" l="1"/>
  <c r="I86" i="1" s="1"/>
  <c r="H87" i="1"/>
  <c r="I87" i="1" s="1"/>
  <c r="H85" i="1"/>
  <c r="I85" i="1" s="1"/>
  <c r="H67" i="1"/>
  <c r="I67" i="1" s="1"/>
  <c r="C19" i="2" l="1"/>
  <c r="H61" i="1"/>
  <c r="H62" i="1"/>
  <c r="I62" i="1" s="1"/>
  <c r="H63" i="1"/>
  <c r="I63" i="1" s="1"/>
  <c r="H64" i="1"/>
  <c r="I64" i="1" s="1"/>
  <c r="H65" i="1"/>
  <c r="I65" i="1" s="1"/>
  <c r="H56" i="1" l="1"/>
  <c r="I56" i="1" s="1"/>
  <c r="H57" i="1" l="1"/>
  <c r="I57" i="1" s="1"/>
  <c r="H58" i="1"/>
  <c r="I58" i="1" s="1"/>
  <c r="H49" i="1"/>
  <c r="I49" i="1" s="1"/>
  <c r="H50" i="1" l="1"/>
  <c r="I50" i="1" s="1"/>
  <c r="H51" i="1"/>
  <c r="I51" i="1" s="1"/>
  <c r="H43" i="1" l="1"/>
  <c r="I43" i="1" s="1"/>
  <c r="H44" i="1"/>
  <c r="I44" i="1" s="1"/>
  <c r="H45" i="1"/>
  <c r="I45" i="1" s="1"/>
  <c r="H11" i="1"/>
  <c r="I11" i="1" s="1"/>
  <c r="H12" i="1"/>
  <c r="I12" i="1" s="1"/>
  <c r="H15" i="1"/>
  <c r="I15" i="1" s="1"/>
  <c r="H16" i="1"/>
  <c r="I16" i="1" s="1"/>
  <c r="H17" i="1"/>
  <c r="I17" i="1" s="1"/>
  <c r="H18" i="1"/>
  <c r="I18" i="1" s="1"/>
  <c r="H19" i="1"/>
  <c r="I19" i="1" s="1"/>
  <c r="H80" i="1" l="1"/>
  <c r="I80" i="1" s="1"/>
  <c r="I82" i="1" s="1"/>
  <c r="H66" i="1"/>
  <c r="I66" i="1" s="1"/>
  <c r="I61" i="1"/>
  <c r="I68" i="1" s="1"/>
  <c r="C15" i="2" s="1"/>
  <c r="H55" i="1"/>
  <c r="I55" i="1" s="1"/>
  <c r="H52" i="1"/>
  <c r="I52" i="1" s="1"/>
  <c r="H48" i="1"/>
  <c r="I48" i="1" s="1"/>
  <c r="H42" i="1"/>
  <c r="I42" i="1" s="1"/>
  <c r="I53" i="1" l="1"/>
  <c r="C13" i="2" s="1"/>
  <c r="I59" i="1"/>
  <c r="C14" i="2" s="1"/>
  <c r="C18" i="2"/>
  <c r="I46" i="1"/>
  <c r="C12" i="2" s="1"/>
  <c r="B20" i="2" l="1"/>
  <c r="B10" i="2"/>
  <c r="H91" i="1"/>
  <c r="I91" i="1" s="1"/>
  <c r="H72" i="1" l="1"/>
  <c r="I72" i="1" s="1"/>
  <c r="H10" i="1"/>
  <c r="I10" i="1" s="1"/>
  <c r="H93" i="1" l="1"/>
  <c r="I93" i="1" s="1"/>
  <c r="H92" i="1"/>
  <c r="I92" i="1" s="1"/>
  <c r="H73" i="1"/>
  <c r="H14" i="1"/>
  <c r="I14" i="1" s="1"/>
  <c r="H13" i="1"/>
  <c r="I13" i="1" s="1"/>
  <c r="I20" i="1" l="1"/>
  <c r="I94" i="1"/>
  <c r="C20" i="2" s="1"/>
  <c r="F12" i="2"/>
  <c r="H12" i="2" s="1"/>
  <c r="J12" i="2" s="1"/>
  <c r="F20" i="2"/>
  <c r="H20" i="2" s="1"/>
  <c r="J20" i="2" s="1"/>
  <c r="F10" i="2"/>
  <c r="H10" i="2" s="1"/>
  <c r="J10" i="2" s="1"/>
  <c r="I73" i="1" l="1"/>
  <c r="I74" i="1" s="1"/>
  <c r="I95" i="1" s="1"/>
  <c r="C16" i="2" l="1"/>
  <c r="C10" i="2"/>
  <c r="C21" i="2" l="1"/>
  <c r="D11" i="2" s="1"/>
  <c r="I21" i="2" l="1"/>
  <c r="E21" i="2"/>
  <c r="F21" i="2" s="1"/>
  <c r="G21" i="2"/>
  <c r="D17" i="2"/>
  <c r="D10" i="2"/>
  <c r="D14" i="2"/>
  <c r="D15" i="2"/>
  <c r="D20" i="2"/>
  <c r="D16" i="2"/>
  <c r="D13" i="2"/>
  <c r="D18" i="2"/>
  <c r="D19" i="2"/>
  <c r="D12" i="2"/>
  <c r="D21" i="2" l="1"/>
  <c r="H21" i="2"/>
  <c r="J21" i="2" s="1"/>
</calcChain>
</file>

<file path=xl/sharedStrings.xml><?xml version="1.0" encoding="utf-8"?>
<sst xmlns="http://schemas.openxmlformats.org/spreadsheetml/2006/main" count="340" uniqueCount="186">
  <si>
    <t>CIDADE: BIRIGUI - SP</t>
  </si>
  <si>
    <t>PLANILHA ORÇAMENTÁRIA</t>
  </si>
  <si>
    <t>ITEM</t>
  </si>
  <si>
    <t>TABELA</t>
  </si>
  <si>
    <t>CÓDIGO</t>
  </si>
  <si>
    <t>DESCRIÇÃO</t>
  </si>
  <si>
    <t>CUSTO UNIT.</t>
  </si>
  <si>
    <t>CUSTO TOTAL</t>
  </si>
  <si>
    <t>UNID.</t>
  </si>
  <si>
    <t>QUANT.</t>
  </si>
  <si>
    <t>Sub-total</t>
  </si>
  <si>
    <t>TOTAL GERAL</t>
  </si>
  <si>
    <t>1.1</t>
  </si>
  <si>
    <t>1.2</t>
  </si>
  <si>
    <t>1.3</t>
  </si>
  <si>
    <t>CUSTO C/ BDI</t>
  </si>
  <si>
    <t>2.1</t>
  </si>
  <si>
    <t>2.2</t>
  </si>
  <si>
    <t>CRONOGRAMA FÍSICO-FINANCEIRO</t>
  </si>
  <si>
    <t>VALOR</t>
  </si>
  <si>
    <t>PESO (%)</t>
  </si>
  <si>
    <t>MÊS 1</t>
  </si>
  <si>
    <t>PARCELA (%)</t>
  </si>
  <si>
    <t>ACUM. (%)</t>
  </si>
  <si>
    <t>MÊS 2</t>
  </si>
  <si>
    <t>TOTAL</t>
  </si>
  <si>
    <t>___________________________</t>
  </si>
  <si>
    <t xml:space="preserve">     DANIEL NOZOMU HAZASKI</t>
  </si>
  <si>
    <t xml:space="preserve">               Engenheiro Civil</t>
  </si>
  <si>
    <t>_________________________________</t>
  </si>
  <si>
    <t xml:space="preserve">Engº ALEXANDRE J. SABINO LASILA   </t>
  </si>
  <si>
    <t xml:space="preserve">Secretário Adjunto de Obras        </t>
  </si>
  <si>
    <t>Engº SAULO GIAMPIETRO</t>
  </si>
  <si>
    <t>Secretário de Obras</t>
  </si>
  <si>
    <t>______________________________</t>
  </si>
  <si>
    <t>DEMOLIÇÕES E RETIRADAS</t>
  </si>
  <si>
    <t>Demolição de rodapé cerâmico, de forma manual, sem reaproveitamento</t>
  </si>
  <si>
    <t>Remoção de portas, de forma manual, com reaproveitamento</t>
  </si>
  <si>
    <t>m2</t>
  </si>
  <si>
    <t>m3</t>
  </si>
  <si>
    <t>m</t>
  </si>
  <si>
    <t>PISOS</t>
  </si>
  <si>
    <t>SERVIÇOS COMPLEMENTARES</t>
  </si>
  <si>
    <t>Retirada de entulho com caçamba metálica</t>
  </si>
  <si>
    <t>Limpeza final de obra</t>
  </si>
  <si>
    <t>1.4</t>
  </si>
  <si>
    <t>Remoção manual de bacia sanitária, com reaproveitamento</t>
  </si>
  <si>
    <t>un</t>
  </si>
  <si>
    <t>LOCAL: ROBERTO CLARK, Nº 236</t>
  </si>
  <si>
    <t>BAIRRO: CENTRO</t>
  </si>
  <si>
    <t>h</t>
  </si>
  <si>
    <t>SINAPI</t>
  </si>
  <si>
    <t>Mão de obra para instalação de portas, considerando reaproveitamento de material (servente)</t>
  </si>
  <si>
    <t>3.1</t>
  </si>
  <si>
    <t>3.2</t>
  </si>
  <si>
    <t>MÊS 3</t>
  </si>
  <si>
    <t>ALVENARIA E REVESTIMENTOS</t>
  </si>
  <si>
    <t>INSTALAÇÕES ELÉTRICAS</t>
  </si>
  <si>
    <t>INSTALAÇÕES HIDRÁULICAS</t>
  </si>
  <si>
    <t>ESGOTO</t>
  </si>
  <si>
    <t>7.1</t>
  </si>
  <si>
    <t>8.1</t>
  </si>
  <si>
    <t>6.1</t>
  </si>
  <si>
    <t>6.2</t>
  </si>
  <si>
    <t>5.1</t>
  </si>
  <si>
    <t>5.2</t>
  </si>
  <si>
    <t>4.1</t>
  </si>
  <si>
    <t>4.2</t>
  </si>
  <si>
    <t>4.3</t>
  </si>
  <si>
    <t>4.4</t>
  </si>
  <si>
    <t>1.5</t>
  </si>
  <si>
    <t>1.6</t>
  </si>
  <si>
    <t>1.7</t>
  </si>
  <si>
    <t>1.8</t>
  </si>
  <si>
    <t>1.9</t>
  </si>
  <si>
    <t>5.3</t>
  </si>
  <si>
    <t>5.4</t>
  </si>
  <si>
    <t>ESQUADRIAS</t>
  </si>
  <si>
    <t>Demolição de alvenaria de bloco furado, de forma manual, sem reaproveitamento</t>
  </si>
  <si>
    <t>Demolição de revestimento cerâmico, de forma manual, sem reaproveitamento (azulejos)</t>
  </si>
  <si>
    <t>Demolição de revestimento cerâmico, de forma manual, sem reaproveitamento (piso)</t>
  </si>
  <si>
    <t>CPOS</t>
  </si>
  <si>
    <t>03.01.020</t>
  </si>
  <si>
    <t>Demolição manual de concreto simples</t>
  </si>
  <si>
    <t>Remoção de tubulações (tubos e conexões) de água fria, de forma manual, sem reaproveitamento</t>
  </si>
  <si>
    <t>Remoção de interruptores/tomadas elétricas, de forma manual, sem reaproveitamento</t>
  </si>
  <si>
    <t>1.10</t>
  </si>
  <si>
    <t>Remoção de luminárias, de forma manual, sem reaproveitamento</t>
  </si>
  <si>
    <t>2.3</t>
  </si>
  <si>
    <t>2.4</t>
  </si>
  <si>
    <t>Alvenaria de vedação em blocos cerâmicos furados na horizontal de 11,5x19x19cm (espessura 11,5cm) assentados com argamassa preparada em betoneira</t>
  </si>
  <si>
    <t>Chapisco aplicado em alvenarias e estruturas de concreto internas, com colher de pedreiro. Argamassa traço 1:3 com preparo em betoneira</t>
  </si>
  <si>
    <t>Emboço em argamassa traço 1:2:8 preparo mecânico, aplicado manualmente em faces internas de paredes, espessura de 10mm</t>
  </si>
  <si>
    <t>Revestimento cerâmico para paredes internas com placas tipo esmaltada extra de dimensões 25x35cm aplicadas a meia altura da parede</t>
  </si>
  <si>
    <t>Interruptor simples (1 módulo), 10A 250V, incluindo suporte e placa - fornecimento e instalação</t>
  </si>
  <si>
    <t>Luminária tipo plafon em plástico, de sobrepor, com 1 lâmpada de 15W - fornecimento e instalação</t>
  </si>
  <si>
    <t>Eletroduto flexível corrugado, PVC, DN 20mm (1/2"), para circuitos terminais, instalado em parede - fornecimento e instalação</t>
  </si>
  <si>
    <t>3.3</t>
  </si>
  <si>
    <t>3.4</t>
  </si>
  <si>
    <t>Cabo de cobre flexível isolado, 1,5mm², anti-chama 450/750V, para circuitos terminais - fornecimento e instalação</t>
  </si>
  <si>
    <t>Caixa retangular 4"x2" média (1,30m do piso), PVC, instalada em parede - fornecimento e instalação</t>
  </si>
  <si>
    <t>46.01.050</t>
  </si>
  <si>
    <t>46.01.020</t>
  </si>
  <si>
    <t>Tubo de PVC rígido soldável marrom, DN= 25mm (3/4"), inclusive conexões</t>
  </si>
  <si>
    <t>Válvula descarga 1.1/2" com registro, acabamento em metal cromado - fornecimento e instalação</t>
  </si>
  <si>
    <t>47.02.050</t>
  </si>
  <si>
    <t>Registro de gaveta em latão fundido cromado com canopla, DN= 1 1/2"</t>
  </si>
  <si>
    <t>Vaso sanitário sifonado convencional com louça branca, incluso conjunto de ligação para bacia sanitária ajustável - fornecimento e instalação</t>
  </si>
  <si>
    <t>Lavatório em louça branca com coluna, 44x35,5cm, padrão popular, incluso sifão flexível em PVC, válvula e engate flexível 30cm em plástico e torneira cromada - fornecimento e instalação</t>
  </si>
  <si>
    <t>Tubo PVC, série normal, esgoto predial, DN 50mm, fornecido e instalado em ramal de descarga ou ramal de esgoto sanitário</t>
  </si>
  <si>
    <t>Tubo PVC, série normal, esgoto predial, DN 100mm, fornecido e instalado em ramal de descarga ou ramal de esgoto sanitário</t>
  </si>
  <si>
    <t>Redução excêntrica PVC para esgoto predial DN 100x 50mm</t>
  </si>
  <si>
    <t>Te, PVC, série normal, esgoto predial, DN 100x100mm, JE, fornecido e instalado em ramal de descarga ou ramal de esgoto sanitário</t>
  </si>
  <si>
    <t>Joelho 45 graus, PVC, série normal, esgoto predial, DN 100mm, JE, fornecido e instalado em ramal de descarga ou ramal de esgoto sanitário</t>
  </si>
  <si>
    <t>Joelho 45 graus, PVC, série normal, esgoto predial, DN 50mm, JE, fornecido e instalado em ramal de descarga ou ramal de esgoto sanitário</t>
  </si>
  <si>
    <t>Porta em alumínio de abrir tipo veneziana com guarnição, fixação com parafusos - fornecimento e instalação</t>
  </si>
  <si>
    <t>Caixa sifonada, PVC, DN 100x100x50mm - fornecimento e instalação</t>
  </si>
  <si>
    <t>6.3</t>
  </si>
  <si>
    <t>6.4</t>
  </si>
  <si>
    <t>9.1</t>
  </si>
  <si>
    <t>PINTURA</t>
  </si>
  <si>
    <t>Aplicação manual de pintura com tinta látex em paredes, duas demãos</t>
  </si>
  <si>
    <t>74064/2</t>
  </si>
  <si>
    <t>Fundo anticorrosivo à base de óxido de ferro (zarcão), uma demão</t>
  </si>
  <si>
    <t>73924/1</t>
  </si>
  <si>
    <t>Pintura esmalte alto brilho, duas demãos, sobre superfície metálica</t>
  </si>
  <si>
    <t>Fontes: SINAPI Nov/2018, Boletim CPOS 174 (Nov/2018)</t>
  </si>
  <si>
    <t>OBRA: REFORMA DO PISO E BANHEIRO DO CENTRO POP</t>
  </si>
  <si>
    <t>6.5</t>
  </si>
  <si>
    <t>Tubo de PVC rígido soldável marrom, DN= 50mm (1.1/2"), inclusive conexões</t>
  </si>
  <si>
    <t>6.6</t>
  </si>
  <si>
    <t>6.7</t>
  </si>
  <si>
    <t>10.1</t>
  </si>
  <si>
    <t>10.2</t>
  </si>
  <si>
    <t>10.3</t>
  </si>
  <si>
    <t>LOUÇAS</t>
  </si>
  <si>
    <t>7.2</t>
  </si>
  <si>
    <t>Contrapiso em argamassa traço 1:4 (cimento:areia), preparo mecânico em betoneira, esp.= 2cm</t>
  </si>
  <si>
    <t>Lastro de concreto, preparo mecânico, incluso aditivo impermeabilizante, lançamento e adensamento</t>
  </si>
  <si>
    <t>11.1</t>
  </si>
  <si>
    <t>11.2</t>
  </si>
  <si>
    <t>11.3</t>
  </si>
  <si>
    <t>10.4</t>
  </si>
  <si>
    <t>8.2</t>
  </si>
  <si>
    <t>7.3</t>
  </si>
  <si>
    <t>4.5</t>
  </si>
  <si>
    <t>FUNDAÇÃO E ESTRUTURA</t>
  </si>
  <si>
    <t>12.01.040</t>
  </si>
  <si>
    <t>Broca em concreto armado diâmetro de 25cm - completa</t>
  </si>
  <si>
    <t>2.5</t>
  </si>
  <si>
    <t>2.6</t>
  </si>
  <si>
    <t>2.7</t>
  </si>
  <si>
    <t>2.8</t>
  </si>
  <si>
    <t>2.9</t>
  </si>
  <si>
    <t>2.10</t>
  </si>
  <si>
    <t>Fabricação, montagem e desmontagem de fôrma para viga baldrame, em madeira serrada, E= 25mm, 4 utilizações</t>
  </si>
  <si>
    <t>2.11</t>
  </si>
  <si>
    <t>2.12</t>
  </si>
  <si>
    <t>Escavação manual de vala com profundidade menor ou igual a 1,30m</t>
  </si>
  <si>
    <t>Reaterro manual apiloado com soquete</t>
  </si>
  <si>
    <t>Armação de bloco, viga baldrame ou sapata utilizando aço CA-50 de 10mm (3/8")</t>
  </si>
  <si>
    <t>kg</t>
  </si>
  <si>
    <t>2.13</t>
  </si>
  <si>
    <t>2.14</t>
  </si>
  <si>
    <t>2.15</t>
  </si>
  <si>
    <t>Corte e dobra de aço CA-60, diâmetro de 5mm</t>
  </si>
  <si>
    <t>Concreto fck= 25 Mpa (preparo mecânico com betoneira)</t>
  </si>
  <si>
    <t>2.16</t>
  </si>
  <si>
    <t>Armação de viga, utilizando aço CA-50 de 10mm (3/8")</t>
  </si>
  <si>
    <t>2.17</t>
  </si>
  <si>
    <t>2.18</t>
  </si>
  <si>
    <t>Fabricação, montagem e desmontagem de fôrma para pilares, com madeira serrada, E= 25mm, 4 utilizações</t>
  </si>
  <si>
    <t>Armação de pilar, utilizando aço CA-50 de 10mm (3/8")</t>
  </si>
  <si>
    <t>Concreto fck= 25 Mpa para viga(preparo mecânico com betoneira)</t>
  </si>
  <si>
    <t>Fabricação, montagem e desmontagem de fôrma para viga, com madeira serrada, E= 25mm, 4 utilizações</t>
  </si>
  <si>
    <t>Aplicação de fundo selador acrílico em paredes, uma demão</t>
  </si>
  <si>
    <t>9.2</t>
  </si>
  <si>
    <t>Kit de porta de madeira para pintura, 80x210cm, itens inclusos, dobradiças, montagem e instalação do batente, fechadura com execução do furo (exceto folha de porta) - fornecimento e instalação</t>
  </si>
  <si>
    <t>10.5</t>
  </si>
  <si>
    <t>Pintura esmalte fosco em madeira, duas demãos</t>
  </si>
  <si>
    <t>7.4</t>
  </si>
  <si>
    <t>Revestimento cerâmico para piso com placas tipo esmaltada extra de dimensões 45cmx45cm</t>
  </si>
  <si>
    <t>Rodapé cerâmico de 7cm de altura com placas tipo esmaltada extra de dimensões 45cmx45cm</t>
  </si>
  <si>
    <t>Lançamento com uso de baldes, adensamento e acabamento de concreto em estruturas</t>
  </si>
  <si>
    <t>(Vinte e Cinco Mil Cento e Duzentos e Setenta e Três Reais e Nove Centavos)</t>
  </si>
  <si>
    <t>Birigui, 26 de fevereiro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</si>
</sst>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1" xfId="0" applyBorder="1"/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1" fillId="2" borderId="1" xfId="0" applyFont="1" applyFill="1" applyBorder="1"/>
    <xf numFmtId="44" fontId="1" fillId="0" borderId="1" xfId="0" applyNumberFormat="1" applyFont="1" applyBorder="1" applyAlignment="1">
      <alignment horizontal="right"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  <xf numFmtId="44" fontId="0" fillId="2" borderId="1" xfId="0" applyNumberFormat="1" applyFill="1" applyBorder="1" applyAlignment="1">
      <alignment vertical="center"/>
    </xf>
    <xf numFmtId="44" fontId="0" fillId="0" borderId="1" xfId="0" applyNumberFormat="1" applyBorder="1"/>
    <xf numFmtId="10" fontId="0" fillId="0" borderId="1" xfId="0" applyNumberFormat="1" applyBorder="1"/>
    <xf numFmtId="0" fontId="1" fillId="0" borderId="1" xfId="0" applyFont="1" applyBorder="1" applyAlignment="1">
      <alignment horizontal="right"/>
    </xf>
    <xf numFmtId="44" fontId="1" fillId="0" borderId="1" xfId="0" applyNumberFormat="1" applyFont="1" applyBorder="1"/>
    <xf numFmtId="0" fontId="1" fillId="3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/>
    <xf numFmtId="0" fontId="1" fillId="3" borderId="2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44" fontId="1" fillId="2" borderId="1" xfId="0" applyNumberFormat="1" applyFont="1" applyFill="1" applyBorder="1" applyAlignment="1">
      <alignment horizontal="right" vertical="center"/>
    </xf>
    <xf numFmtId="44" fontId="1" fillId="2" borderId="1" xfId="0" applyNumberFormat="1" applyFont="1" applyFill="1" applyBorder="1" applyAlignment="1">
      <alignment vertical="center"/>
    </xf>
    <xf numFmtId="44" fontId="0" fillId="0" borderId="1" xfId="0" applyNumberFormat="1" applyFont="1" applyBorder="1" applyAlignment="1">
      <alignment horizontal="right" vertical="center"/>
    </xf>
    <xf numFmtId="44" fontId="0" fillId="0" borderId="1" xfId="0" applyNumberFormat="1" applyFont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4" fontId="0" fillId="0" borderId="1" xfId="0" applyNumberFormat="1" applyFill="1" applyBorder="1" applyAlignment="1">
      <alignment vertical="center"/>
    </xf>
    <xf numFmtId="0" fontId="0" fillId="0" borderId="1" xfId="0" applyFont="1" applyFill="1" applyBorder="1" applyAlignment="1">
      <alignment wrapText="1"/>
    </xf>
    <xf numFmtId="44" fontId="0" fillId="0" borderId="1" xfId="0" applyNumberFormat="1" applyFont="1" applyFill="1" applyBorder="1" applyAlignment="1">
      <alignment horizontal="right" vertical="center"/>
    </xf>
    <xf numFmtId="44" fontId="0" fillId="0" borderId="1" xfId="0" applyNumberFormat="1" applyFont="1" applyFill="1" applyBorder="1" applyAlignment="1">
      <alignment vertical="center"/>
    </xf>
    <xf numFmtId="44" fontId="0" fillId="0" borderId="0" xfId="0" applyNumberFormat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Fill="1" applyBorder="1"/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17"/>
  <sheetViews>
    <sheetView topLeftCell="A84" zoomScaleNormal="100" zoomScaleSheetLayoutView="90" workbookViewId="0">
      <selection activeCell="D98" sqref="D98:G98"/>
    </sheetView>
  </sheetViews>
  <sheetFormatPr defaultRowHeight="15" x14ac:dyDescent="0.25"/>
  <cols>
    <col min="1" max="1" width="10" customWidth="1"/>
    <col min="2" max="2" width="14.7109375" customWidth="1"/>
    <col min="3" max="3" width="6" customWidth="1"/>
    <col min="4" max="4" width="67.140625" customWidth="1"/>
    <col min="5" max="5" width="6.7109375" customWidth="1"/>
    <col min="6" max="6" width="10.28515625" customWidth="1"/>
    <col min="7" max="9" width="15.7109375" customWidth="1"/>
  </cols>
  <sheetData>
    <row r="2" spans="1:9" x14ac:dyDescent="0.25">
      <c r="A2" t="s">
        <v>127</v>
      </c>
    </row>
    <row r="3" spans="1:9" x14ac:dyDescent="0.25">
      <c r="A3" t="s">
        <v>48</v>
      </c>
    </row>
    <row r="4" spans="1:9" x14ac:dyDescent="0.25">
      <c r="A4" t="s">
        <v>49</v>
      </c>
    </row>
    <row r="5" spans="1:9" x14ac:dyDescent="0.25">
      <c r="A5" t="s">
        <v>0</v>
      </c>
    </row>
    <row r="7" spans="1:9" x14ac:dyDescent="0.25">
      <c r="A7" s="49" t="s">
        <v>1</v>
      </c>
      <c r="B7" s="49"/>
      <c r="C7" s="49"/>
      <c r="D7" s="49"/>
      <c r="E7" s="49"/>
      <c r="F7" s="49"/>
      <c r="G7" s="49"/>
      <c r="H7" s="49"/>
      <c r="I7" s="49"/>
    </row>
    <row r="8" spans="1:9" x14ac:dyDescent="0.25">
      <c r="A8" s="23" t="s">
        <v>3</v>
      </c>
      <c r="B8" s="23" t="s">
        <v>4</v>
      </c>
      <c r="C8" s="23" t="s">
        <v>2</v>
      </c>
      <c r="D8" s="23" t="s">
        <v>5</v>
      </c>
      <c r="E8" s="23" t="s">
        <v>8</v>
      </c>
      <c r="F8" s="23" t="s">
        <v>9</v>
      </c>
      <c r="G8" s="23" t="s">
        <v>6</v>
      </c>
      <c r="H8" s="23" t="s">
        <v>15</v>
      </c>
      <c r="I8" s="23" t="s">
        <v>7</v>
      </c>
    </row>
    <row r="9" spans="1:9" x14ac:dyDescent="0.25">
      <c r="A9" s="4"/>
      <c r="B9" s="4"/>
      <c r="C9" s="6">
        <v>1</v>
      </c>
      <c r="D9" s="10" t="s">
        <v>35</v>
      </c>
      <c r="E9" s="4"/>
      <c r="F9" s="4"/>
      <c r="G9" s="8"/>
      <c r="H9" s="8"/>
      <c r="I9" s="8"/>
    </row>
    <row r="10" spans="1:9" x14ac:dyDescent="0.25">
      <c r="A10" s="29" t="s">
        <v>51</v>
      </c>
      <c r="B10" s="5">
        <v>97644</v>
      </c>
      <c r="C10" s="30" t="s">
        <v>12</v>
      </c>
      <c r="D10" s="42" t="s">
        <v>37</v>
      </c>
      <c r="E10" s="5" t="s">
        <v>38</v>
      </c>
      <c r="F10" s="36">
        <v>16.260000000000002</v>
      </c>
      <c r="G10" s="9">
        <v>7.38</v>
      </c>
      <c r="H10" s="31">
        <f>G10*1.2735</f>
        <v>9.3984300000000012</v>
      </c>
      <c r="I10" s="31">
        <f>H10*F10</f>
        <v>152.81847180000003</v>
      </c>
    </row>
    <row r="11" spans="1:9" ht="30" x14ac:dyDescent="0.25">
      <c r="A11" s="29" t="s">
        <v>51</v>
      </c>
      <c r="B11" s="5">
        <v>97622</v>
      </c>
      <c r="C11" s="30" t="s">
        <v>13</v>
      </c>
      <c r="D11" s="42" t="s">
        <v>78</v>
      </c>
      <c r="E11" s="5" t="s">
        <v>39</v>
      </c>
      <c r="F11" s="36">
        <v>1.35</v>
      </c>
      <c r="G11" s="9">
        <v>45.82</v>
      </c>
      <c r="H11" s="31">
        <f t="shared" ref="H11:H12" si="0">G11*1.2735</f>
        <v>58.351770000000002</v>
      </c>
      <c r="I11" s="31">
        <f t="shared" ref="I11:I19" si="1">H11*F11</f>
        <v>78.774889500000015</v>
      </c>
    </row>
    <row r="12" spans="1:9" ht="30" x14ac:dyDescent="0.25">
      <c r="A12" s="29" t="s">
        <v>51</v>
      </c>
      <c r="B12" s="5">
        <v>97633</v>
      </c>
      <c r="C12" s="30" t="s">
        <v>14</v>
      </c>
      <c r="D12" s="42" t="s">
        <v>79</v>
      </c>
      <c r="E12" s="5" t="s">
        <v>38</v>
      </c>
      <c r="F12" s="36">
        <v>30.78</v>
      </c>
      <c r="G12" s="9">
        <v>18.149999999999999</v>
      </c>
      <c r="H12" s="31">
        <f t="shared" si="0"/>
        <v>23.114024999999998</v>
      </c>
      <c r="I12" s="31">
        <f t="shared" si="1"/>
        <v>711.44968949999998</v>
      </c>
    </row>
    <row r="13" spans="1:9" ht="30" x14ac:dyDescent="0.25">
      <c r="A13" s="29" t="s">
        <v>51</v>
      </c>
      <c r="B13" s="5">
        <v>97632</v>
      </c>
      <c r="C13" s="30" t="s">
        <v>45</v>
      </c>
      <c r="D13" s="42" t="s">
        <v>36</v>
      </c>
      <c r="E13" s="5" t="s">
        <v>40</v>
      </c>
      <c r="F13" s="36">
        <v>64.819999999999993</v>
      </c>
      <c r="G13" s="9">
        <v>2.0699999999999998</v>
      </c>
      <c r="H13" s="9">
        <f>G13*1.2735</f>
        <v>2.636145</v>
      </c>
      <c r="I13" s="31">
        <f t="shared" si="1"/>
        <v>170.87491889999998</v>
      </c>
    </row>
    <row r="14" spans="1:9" ht="30" x14ac:dyDescent="0.25">
      <c r="A14" s="29" t="s">
        <v>51</v>
      </c>
      <c r="B14" s="5">
        <v>97633</v>
      </c>
      <c r="C14" s="30" t="s">
        <v>70</v>
      </c>
      <c r="D14" s="42" t="s">
        <v>80</v>
      </c>
      <c r="E14" s="5" t="s">
        <v>38</v>
      </c>
      <c r="F14" s="36">
        <v>94.27</v>
      </c>
      <c r="G14" s="9">
        <v>18.149999999999999</v>
      </c>
      <c r="H14" s="9">
        <f t="shared" ref="H14:H19" si="2">G14*1.2735</f>
        <v>23.114024999999998</v>
      </c>
      <c r="I14" s="31">
        <f t="shared" si="1"/>
        <v>2178.9591367499997</v>
      </c>
    </row>
    <row r="15" spans="1:9" x14ac:dyDescent="0.25">
      <c r="A15" s="29" t="s">
        <v>81</v>
      </c>
      <c r="B15" s="5" t="s">
        <v>82</v>
      </c>
      <c r="C15" s="30" t="s">
        <v>71</v>
      </c>
      <c r="D15" s="42" t="s">
        <v>83</v>
      </c>
      <c r="E15" s="5" t="s">
        <v>39</v>
      </c>
      <c r="F15" s="36">
        <v>0.75</v>
      </c>
      <c r="G15" s="9">
        <v>142.88999999999999</v>
      </c>
      <c r="H15" s="9">
        <f t="shared" si="2"/>
        <v>181.970415</v>
      </c>
      <c r="I15" s="31">
        <f t="shared" si="1"/>
        <v>136.47781125</v>
      </c>
    </row>
    <row r="16" spans="1:9" x14ac:dyDescent="0.25">
      <c r="A16" s="29" t="s">
        <v>51</v>
      </c>
      <c r="B16" s="5">
        <v>97663</v>
      </c>
      <c r="C16" s="30" t="s">
        <v>72</v>
      </c>
      <c r="D16" s="42" t="s">
        <v>46</v>
      </c>
      <c r="E16" s="5" t="s">
        <v>47</v>
      </c>
      <c r="F16" s="36">
        <v>2</v>
      </c>
      <c r="G16" s="9">
        <v>10</v>
      </c>
      <c r="H16" s="9">
        <f t="shared" si="2"/>
        <v>12.735000000000001</v>
      </c>
      <c r="I16" s="31">
        <f t="shared" si="1"/>
        <v>25.470000000000002</v>
      </c>
    </row>
    <row r="17" spans="1:9" ht="30" x14ac:dyDescent="0.25">
      <c r="A17" s="29" t="s">
        <v>51</v>
      </c>
      <c r="B17" s="5">
        <v>97662</v>
      </c>
      <c r="C17" s="30" t="s">
        <v>73</v>
      </c>
      <c r="D17" s="42" t="s">
        <v>84</v>
      </c>
      <c r="E17" s="5" t="s">
        <v>40</v>
      </c>
      <c r="F17" s="36">
        <v>20</v>
      </c>
      <c r="G17" s="9">
        <v>0.39</v>
      </c>
      <c r="H17" s="9">
        <f t="shared" si="2"/>
        <v>0.49666500000000002</v>
      </c>
      <c r="I17" s="31">
        <f t="shared" si="1"/>
        <v>9.9333000000000009</v>
      </c>
    </row>
    <row r="18" spans="1:9" ht="30" x14ac:dyDescent="0.25">
      <c r="A18" s="29" t="s">
        <v>51</v>
      </c>
      <c r="B18" s="5">
        <v>97660</v>
      </c>
      <c r="C18" s="30" t="s">
        <v>74</v>
      </c>
      <c r="D18" s="42" t="s">
        <v>85</v>
      </c>
      <c r="E18" s="5" t="s">
        <v>47</v>
      </c>
      <c r="F18" s="36">
        <v>1</v>
      </c>
      <c r="G18" s="9">
        <v>0.53</v>
      </c>
      <c r="H18" s="9">
        <f t="shared" si="2"/>
        <v>0.67495500000000008</v>
      </c>
      <c r="I18" s="31">
        <f t="shared" si="1"/>
        <v>0.67495500000000008</v>
      </c>
    </row>
    <row r="19" spans="1:9" x14ac:dyDescent="0.25">
      <c r="A19" s="29" t="s">
        <v>51</v>
      </c>
      <c r="B19" s="5">
        <v>97665</v>
      </c>
      <c r="C19" s="30" t="s">
        <v>86</v>
      </c>
      <c r="D19" s="42" t="s">
        <v>87</v>
      </c>
      <c r="E19" s="5" t="s">
        <v>47</v>
      </c>
      <c r="F19" s="36">
        <v>1</v>
      </c>
      <c r="G19" s="9">
        <v>1.04</v>
      </c>
      <c r="H19" s="9">
        <f t="shared" si="2"/>
        <v>1.3244400000000001</v>
      </c>
      <c r="I19" s="31">
        <f t="shared" si="1"/>
        <v>1.3244400000000001</v>
      </c>
    </row>
    <row r="20" spans="1:9" x14ac:dyDescent="0.25">
      <c r="A20" s="5"/>
      <c r="B20" s="5"/>
      <c r="C20" s="7"/>
      <c r="D20" s="2"/>
      <c r="E20" s="5"/>
      <c r="F20" s="5"/>
      <c r="G20" s="9"/>
      <c r="H20" s="11" t="s">
        <v>10</v>
      </c>
      <c r="I20" s="12">
        <f>SUM(I10:I19)</f>
        <v>3466.7576126999993</v>
      </c>
    </row>
    <row r="21" spans="1:9" x14ac:dyDescent="0.25">
      <c r="A21" s="4"/>
      <c r="B21" s="4"/>
      <c r="C21" s="6">
        <v>2</v>
      </c>
      <c r="D21" s="10" t="s">
        <v>146</v>
      </c>
      <c r="E21" s="4"/>
      <c r="F21" s="4"/>
      <c r="G21" s="14"/>
      <c r="H21" s="25"/>
      <c r="I21" s="26"/>
    </row>
    <row r="22" spans="1:9" x14ac:dyDescent="0.25">
      <c r="A22" s="5" t="s">
        <v>81</v>
      </c>
      <c r="B22" s="5" t="s">
        <v>147</v>
      </c>
      <c r="C22" s="7" t="s">
        <v>16</v>
      </c>
      <c r="D22" s="45" t="s">
        <v>148</v>
      </c>
      <c r="E22" s="5" t="s">
        <v>40</v>
      </c>
      <c r="F22" s="36">
        <v>6</v>
      </c>
      <c r="G22" s="9">
        <v>49.99</v>
      </c>
      <c r="H22" s="27">
        <f>G22*1.2735</f>
        <v>63.662265000000005</v>
      </c>
      <c r="I22" s="28">
        <f>H22*F22</f>
        <v>381.97359000000006</v>
      </c>
    </row>
    <row r="23" spans="1:9" x14ac:dyDescent="0.25">
      <c r="A23" s="5" t="s">
        <v>51</v>
      </c>
      <c r="B23" s="5">
        <v>93358</v>
      </c>
      <c r="C23" s="7" t="s">
        <v>17</v>
      </c>
      <c r="D23" s="45" t="s">
        <v>158</v>
      </c>
      <c r="E23" s="5" t="s">
        <v>39</v>
      </c>
      <c r="F23" s="36">
        <v>0.26</v>
      </c>
      <c r="G23" s="9">
        <v>69.739999999999995</v>
      </c>
      <c r="H23" s="27">
        <f t="shared" ref="H23:H39" si="3">G23*1.2735</f>
        <v>88.813890000000001</v>
      </c>
      <c r="I23" s="28">
        <f t="shared" ref="I23:I39" si="4">H23*F23</f>
        <v>23.091611400000001</v>
      </c>
    </row>
    <row r="24" spans="1:9" x14ac:dyDescent="0.25">
      <c r="A24" s="5" t="s">
        <v>51</v>
      </c>
      <c r="B24" s="5">
        <v>96995</v>
      </c>
      <c r="C24" s="7" t="s">
        <v>88</v>
      </c>
      <c r="D24" s="45" t="s">
        <v>159</v>
      </c>
      <c r="E24" s="5" t="s">
        <v>39</v>
      </c>
      <c r="F24" s="36">
        <v>0.17</v>
      </c>
      <c r="G24" s="9">
        <v>42.28</v>
      </c>
      <c r="H24" s="27">
        <f t="shared" si="3"/>
        <v>53.843580000000003</v>
      </c>
      <c r="I24" s="28">
        <f t="shared" si="4"/>
        <v>9.1534086000000006</v>
      </c>
    </row>
    <row r="25" spans="1:9" ht="30" x14ac:dyDescent="0.25">
      <c r="A25" s="5" t="s">
        <v>51</v>
      </c>
      <c r="B25" s="5">
        <v>96536</v>
      </c>
      <c r="C25" s="7" t="s">
        <v>89</v>
      </c>
      <c r="D25" s="46" t="s">
        <v>155</v>
      </c>
      <c r="E25" s="5" t="s">
        <v>38</v>
      </c>
      <c r="F25" s="36">
        <v>1.29</v>
      </c>
      <c r="G25" s="9">
        <v>48.53</v>
      </c>
      <c r="H25" s="27">
        <f t="shared" si="3"/>
        <v>61.802955000000004</v>
      </c>
      <c r="I25" s="28">
        <f t="shared" si="4"/>
        <v>79.725811950000008</v>
      </c>
    </row>
    <row r="26" spans="1:9" ht="30" x14ac:dyDescent="0.25">
      <c r="A26" s="5" t="s">
        <v>51</v>
      </c>
      <c r="B26" s="5">
        <v>96546</v>
      </c>
      <c r="C26" s="7" t="s">
        <v>149</v>
      </c>
      <c r="D26" s="46" t="s">
        <v>160</v>
      </c>
      <c r="E26" s="5" t="s">
        <v>161</v>
      </c>
      <c r="F26" s="36">
        <v>5.96</v>
      </c>
      <c r="G26" s="9">
        <v>8.27</v>
      </c>
      <c r="H26" s="27">
        <f t="shared" si="3"/>
        <v>10.531845000000001</v>
      </c>
      <c r="I26" s="28">
        <f t="shared" si="4"/>
        <v>62.769796200000002</v>
      </c>
    </row>
    <row r="27" spans="1:9" x14ac:dyDescent="0.25">
      <c r="A27" s="5" t="s">
        <v>51</v>
      </c>
      <c r="B27" s="5">
        <v>92791</v>
      </c>
      <c r="C27" s="7" t="s">
        <v>150</v>
      </c>
      <c r="D27" s="46" t="s">
        <v>165</v>
      </c>
      <c r="E27" s="5" t="s">
        <v>161</v>
      </c>
      <c r="F27" s="36">
        <v>2.54</v>
      </c>
      <c r="G27" s="9">
        <v>6.89</v>
      </c>
      <c r="H27" s="27">
        <f t="shared" si="3"/>
        <v>8.7744149999999994</v>
      </c>
      <c r="I27" s="28">
        <f t="shared" si="4"/>
        <v>22.2870141</v>
      </c>
    </row>
    <row r="28" spans="1:9" x14ac:dyDescent="0.25">
      <c r="A28" s="5" t="s">
        <v>51</v>
      </c>
      <c r="B28" s="5">
        <v>94971</v>
      </c>
      <c r="C28" s="7" t="s">
        <v>151</v>
      </c>
      <c r="D28" s="46" t="s">
        <v>166</v>
      </c>
      <c r="E28" s="5" t="s">
        <v>39</v>
      </c>
      <c r="F28" s="36">
        <v>0.13</v>
      </c>
      <c r="G28" s="9">
        <v>282.22000000000003</v>
      </c>
      <c r="H28" s="27">
        <f t="shared" si="3"/>
        <v>359.40717000000006</v>
      </c>
      <c r="I28" s="28">
        <f t="shared" si="4"/>
        <v>46.722932100000008</v>
      </c>
    </row>
    <row r="29" spans="1:9" ht="30" x14ac:dyDescent="0.25">
      <c r="A29" s="5" t="s">
        <v>51</v>
      </c>
      <c r="B29" s="5">
        <v>92873</v>
      </c>
      <c r="C29" s="7" t="s">
        <v>152</v>
      </c>
      <c r="D29" s="46" t="s">
        <v>183</v>
      </c>
      <c r="E29" s="5" t="s">
        <v>39</v>
      </c>
      <c r="F29" s="36">
        <v>0.13</v>
      </c>
      <c r="G29" s="9">
        <v>175.28</v>
      </c>
      <c r="H29" s="27">
        <f t="shared" si="3"/>
        <v>223.21908000000002</v>
      </c>
      <c r="I29" s="28">
        <f t="shared" si="4"/>
        <v>29.018480400000005</v>
      </c>
    </row>
    <row r="30" spans="1:9" ht="30" x14ac:dyDescent="0.25">
      <c r="A30" s="5" t="s">
        <v>51</v>
      </c>
      <c r="B30" s="5">
        <v>92448</v>
      </c>
      <c r="C30" s="7" t="s">
        <v>153</v>
      </c>
      <c r="D30" s="46" t="s">
        <v>174</v>
      </c>
      <c r="E30" s="5" t="s">
        <v>38</v>
      </c>
      <c r="F30" s="36">
        <v>1.08</v>
      </c>
      <c r="G30" s="9">
        <v>83.21</v>
      </c>
      <c r="H30" s="27">
        <f t="shared" si="3"/>
        <v>105.967935</v>
      </c>
      <c r="I30" s="28">
        <f t="shared" si="4"/>
        <v>114.44536980000001</v>
      </c>
    </row>
    <row r="31" spans="1:9" x14ac:dyDescent="0.25">
      <c r="A31" s="5" t="s">
        <v>51</v>
      </c>
      <c r="B31" s="5">
        <v>92778</v>
      </c>
      <c r="C31" s="7" t="s">
        <v>154</v>
      </c>
      <c r="D31" s="46" t="s">
        <v>168</v>
      </c>
      <c r="E31" s="5" t="s">
        <v>161</v>
      </c>
      <c r="F31" s="36">
        <v>5.96</v>
      </c>
      <c r="G31" s="9">
        <v>8.1999999999999993</v>
      </c>
      <c r="H31" s="27">
        <f t="shared" si="3"/>
        <v>10.4427</v>
      </c>
      <c r="I31" s="28">
        <f t="shared" si="4"/>
        <v>62.238492000000001</v>
      </c>
    </row>
    <row r="32" spans="1:9" x14ac:dyDescent="0.25">
      <c r="A32" s="5"/>
      <c r="B32" s="5">
        <v>92791</v>
      </c>
      <c r="C32" s="7" t="s">
        <v>156</v>
      </c>
      <c r="D32" s="46" t="s">
        <v>165</v>
      </c>
      <c r="E32" s="5" t="s">
        <v>161</v>
      </c>
      <c r="F32" s="36">
        <v>4.34</v>
      </c>
      <c r="G32" s="9">
        <v>6.89</v>
      </c>
      <c r="H32" s="27">
        <f t="shared" si="3"/>
        <v>8.7744149999999994</v>
      </c>
      <c r="I32" s="28">
        <f t="shared" si="4"/>
        <v>38.080961099999996</v>
      </c>
    </row>
    <row r="33" spans="1:9" x14ac:dyDescent="0.25">
      <c r="A33" s="5" t="s">
        <v>51</v>
      </c>
      <c r="B33" s="5">
        <v>94971</v>
      </c>
      <c r="C33" s="7" t="s">
        <v>157</v>
      </c>
      <c r="D33" s="46" t="s">
        <v>173</v>
      </c>
      <c r="E33" s="5" t="s">
        <v>39</v>
      </c>
      <c r="F33" s="36">
        <v>0.08</v>
      </c>
      <c r="G33" s="9">
        <v>282.22000000000003</v>
      </c>
      <c r="H33" s="27">
        <f t="shared" si="3"/>
        <v>359.40717000000006</v>
      </c>
      <c r="I33" s="28">
        <f t="shared" si="4"/>
        <v>28.752573600000005</v>
      </c>
    </row>
    <row r="34" spans="1:9" ht="30" x14ac:dyDescent="0.25">
      <c r="A34" s="5" t="s">
        <v>51</v>
      </c>
      <c r="B34" s="5">
        <v>92873</v>
      </c>
      <c r="C34" s="7" t="s">
        <v>162</v>
      </c>
      <c r="D34" s="46" t="s">
        <v>183</v>
      </c>
      <c r="E34" s="5" t="s">
        <v>39</v>
      </c>
      <c r="F34" s="36">
        <v>0.08</v>
      </c>
      <c r="G34" s="9">
        <v>175.28</v>
      </c>
      <c r="H34" s="27">
        <f t="shared" si="3"/>
        <v>223.21908000000002</v>
      </c>
      <c r="I34" s="28">
        <f t="shared" si="4"/>
        <v>17.857526400000001</v>
      </c>
    </row>
    <row r="35" spans="1:9" ht="30" x14ac:dyDescent="0.25">
      <c r="A35" s="5" t="s">
        <v>51</v>
      </c>
      <c r="B35" s="5">
        <v>92413</v>
      </c>
      <c r="C35" s="7" t="s">
        <v>163</v>
      </c>
      <c r="D35" s="46" t="s">
        <v>171</v>
      </c>
      <c r="E35" s="5" t="s">
        <v>38</v>
      </c>
      <c r="F35" s="36">
        <v>1.5</v>
      </c>
      <c r="G35" s="9">
        <v>70.3</v>
      </c>
      <c r="H35" s="27">
        <f t="shared" si="3"/>
        <v>89.527050000000003</v>
      </c>
      <c r="I35" s="28">
        <f t="shared" si="4"/>
        <v>134.29057499999999</v>
      </c>
    </row>
    <row r="36" spans="1:9" x14ac:dyDescent="0.25">
      <c r="A36" s="5" t="s">
        <v>51</v>
      </c>
      <c r="B36" s="5">
        <v>92778</v>
      </c>
      <c r="C36" s="7" t="s">
        <v>164</v>
      </c>
      <c r="D36" s="46" t="s">
        <v>172</v>
      </c>
      <c r="E36" s="5" t="s">
        <v>161</v>
      </c>
      <c r="F36" s="36">
        <v>16.63</v>
      </c>
      <c r="G36" s="9">
        <v>8.1999999999999993</v>
      </c>
      <c r="H36" s="27">
        <f t="shared" si="3"/>
        <v>10.4427</v>
      </c>
      <c r="I36" s="28">
        <f t="shared" si="4"/>
        <v>173.66210100000001</v>
      </c>
    </row>
    <row r="37" spans="1:9" x14ac:dyDescent="0.25">
      <c r="A37" s="5" t="s">
        <v>51</v>
      </c>
      <c r="B37" s="5">
        <v>92791</v>
      </c>
      <c r="C37" s="7" t="s">
        <v>167</v>
      </c>
      <c r="D37" s="46" t="s">
        <v>165</v>
      </c>
      <c r="E37" s="5" t="s">
        <v>161</v>
      </c>
      <c r="F37" s="36">
        <v>5.39</v>
      </c>
      <c r="G37" s="9">
        <v>6.89</v>
      </c>
      <c r="H37" s="27">
        <f t="shared" si="3"/>
        <v>8.7744149999999994</v>
      </c>
      <c r="I37" s="28">
        <f t="shared" si="4"/>
        <v>47.294096849999995</v>
      </c>
    </row>
    <row r="38" spans="1:9" x14ac:dyDescent="0.25">
      <c r="A38" s="5" t="s">
        <v>51</v>
      </c>
      <c r="B38" s="5">
        <v>94971</v>
      </c>
      <c r="C38" s="7" t="s">
        <v>169</v>
      </c>
      <c r="D38" s="46" t="s">
        <v>166</v>
      </c>
      <c r="E38" s="5" t="s">
        <v>39</v>
      </c>
      <c r="F38" s="36">
        <v>0.23</v>
      </c>
      <c r="G38" s="9">
        <v>282.22000000000003</v>
      </c>
      <c r="H38" s="27">
        <f t="shared" si="3"/>
        <v>359.40717000000006</v>
      </c>
      <c r="I38" s="28">
        <f t="shared" si="4"/>
        <v>82.663649100000015</v>
      </c>
    </row>
    <row r="39" spans="1:9" ht="30" x14ac:dyDescent="0.25">
      <c r="A39" s="5" t="s">
        <v>51</v>
      </c>
      <c r="B39" s="5">
        <v>92873</v>
      </c>
      <c r="C39" s="7" t="s">
        <v>170</v>
      </c>
      <c r="D39" s="46" t="s">
        <v>183</v>
      </c>
      <c r="E39" s="5" t="s">
        <v>39</v>
      </c>
      <c r="F39" s="36">
        <v>0.23</v>
      </c>
      <c r="G39" s="9">
        <v>175.28</v>
      </c>
      <c r="H39" s="27">
        <f t="shared" si="3"/>
        <v>223.21908000000002</v>
      </c>
      <c r="I39" s="28">
        <f t="shared" si="4"/>
        <v>51.340388400000009</v>
      </c>
    </row>
    <row r="40" spans="1:9" x14ac:dyDescent="0.25">
      <c r="A40" s="5"/>
      <c r="B40" s="5"/>
      <c r="C40" s="7"/>
      <c r="D40" s="46"/>
      <c r="E40" s="5"/>
      <c r="F40" s="5"/>
      <c r="G40" s="9"/>
      <c r="H40" s="11" t="s">
        <v>10</v>
      </c>
      <c r="I40" s="12">
        <f>SUM(I22:I39)</f>
        <v>1405.3683779999994</v>
      </c>
    </row>
    <row r="41" spans="1:9" x14ac:dyDescent="0.25">
      <c r="A41" s="4"/>
      <c r="B41" s="4"/>
      <c r="C41" s="6">
        <v>3</v>
      </c>
      <c r="D41" s="10" t="s">
        <v>56</v>
      </c>
      <c r="E41" s="4"/>
      <c r="F41" s="4"/>
      <c r="G41" s="14"/>
      <c r="H41" s="14"/>
      <c r="I41" s="14"/>
    </row>
    <row r="42" spans="1:9" ht="45" x14ac:dyDescent="0.25">
      <c r="A42" s="5" t="s">
        <v>51</v>
      </c>
      <c r="B42" s="5">
        <v>87505</v>
      </c>
      <c r="C42" s="7" t="s">
        <v>53</v>
      </c>
      <c r="D42" s="24" t="s">
        <v>90</v>
      </c>
      <c r="E42" s="5" t="s">
        <v>38</v>
      </c>
      <c r="F42" s="36">
        <v>11.82</v>
      </c>
      <c r="G42" s="9">
        <v>54.82</v>
      </c>
      <c r="H42" s="9">
        <f>G42*1.2735</f>
        <v>69.813270000000003</v>
      </c>
      <c r="I42" s="9">
        <f t="shared" ref="I42:I45" si="5">H42*F42</f>
        <v>825.19285140000011</v>
      </c>
    </row>
    <row r="43" spans="1:9" ht="30" x14ac:dyDescent="0.25">
      <c r="A43" s="5" t="s">
        <v>51</v>
      </c>
      <c r="B43" s="40">
        <v>87879</v>
      </c>
      <c r="C43" s="7" t="s">
        <v>54</v>
      </c>
      <c r="D43" s="24" t="s">
        <v>91</v>
      </c>
      <c r="E43" s="5" t="s">
        <v>38</v>
      </c>
      <c r="F43" s="36">
        <v>23.64</v>
      </c>
      <c r="G43" s="9">
        <v>3</v>
      </c>
      <c r="H43" s="9">
        <f t="shared" ref="H43:H45" si="6">G43*1.2735</f>
        <v>3.8205</v>
      </c>
      <c r="I43" s="9">
        <f t="shared" si="5"/>
        <v>90.31662</v>
      </c>
    </row>
    <row r="44" spans="1:9" ht="30" x14ac:dyDescent="0.25">
      <c r="A44" s="5" t="s">
        <v>51</v>
      </c>
      <c r="B44" s="5">
        <v>87549</v>
      </c>
      <c r="C44" s="7" t="s">
        <v>97</v>
      </c>
      <c r="D44" s="24" t="s">
        <v>92</v>
      </c>
      <c r="E44" s="5" t="s">
        <v>38</v>
      </c>
      <c r="F44" s="36">
        <v>23.64</v>
      </c>
      <c r="G44" s="9">
        <v>16.059999999999999</v>
      </c>
      <c r="H44" s="9">
        <f t="shared" si="6"/>
        <v>20.45241</v>
      </c>
      <c r="I44" s="9">
        <f t="shared" si="5"/>
        <v>483.49497239999999</v>
      </c>
    </row>
    <row r="45" spans="1:9" ht="30" x14ac:dyDescent="0.25">
      <c r="A45" s="5" t="s">
        <v>51</v>
      </c>
      <c r="B45" s="5">
        <v>87271</v>
      </c>
      <c r="C45" s="7" t="s">
        <v>98</v>
      </c>
      <c r="D45" s="24" t="s">
        <v>93</v>
      </c>
      <c r="E45" s="5" t="s">
        <v>38</v>
      </c>
      <c r="F45" s="36">
        <v>21.6</v>
      </c>
      <c r="G45" s="9">
        <v>55.32</v>
      </c>
      <c r="H45" s="9">
        <f t="shared" si="6"/>
        <v>70.450020000000009</v>
      </c>
      <c r="I45" s="9">
        <f t="shared" si="5"/>
        <v>1521.7204320000003</v>
      </c>
    </row>
    <row r="46" spans="1:9" x14ac:dyDescent="0.25">
      <c r="A46" s="5"/>
      <c r="B46" s="5"/>
      <c r="C46" s="7"/>
      <c r="D46" s="2"/>
      <c r="E46" s="5"/>
      <c r="F46" s="5"/>
      <c r="G46" s="9"/>
      <c r="H46" s="11" t="s">
        <v>10</v>
      </c>
      <c r="I46" s="12">
        <f>SUM(I42:I45)</f>
        <v>2920.7248758000005</v>
      </c>
    </row>
    <row r="47" spans="1:9" x14ac:dyDescent="0.25">
      <c r="A47" s="4"/>
      <c r="B47" s="4"/>
      <c r="C47" s="6">
        <v>4</v>
      </c>
      <c r="D47" s="10" t="s">
        <v>57</v>
      </c>
      <c r="E47" s="4"/>
      <c r="F47" s="4"/>
      <c r="G47" s="14"/>
      <c r="H47" s="14"/>
      <c r="I47" s="14"/>
    </row>
    <row r="48" spans="1:9" ht="30" x14ac:dyDescent="0.25">
      <c r="A48" s="5" t="s">
        <v>51</v>
      </c>
      <c r="B48" s="5">
        <v>91953</v>
      </c>
      <c r="C48" s="7" t="s">
        <v>66</v>
      </c>
      <c r="D48" s="24" t="s">
        <v>94</v>
      </c>
      <c r="E48" s="5" t="s">
        <v>47</v>
      </c>
      <c r="F48" s="36">
        <v>3</v>
      </c>
      <c r="G48" s="9">
        <v>20.78</v>
      </c>
      <c r="H48" s="9">
        <f>G48*1.2735</f>
        <v>26.463330000000003</v>
      </c>
      <c r="I48" s="9">
        <f t="shared" ref="I48:I52" si="7">H48*F48</f>
        <v>79.389990000000012</v>
      </c>
    </row>
    <row r="49" spans="1:9" ht="30" x14ac:dyDescent="0.25">
      <c r="A49" s="5" t="s">
        <v>51</v>
      </c>
      <c r="B49" s="5">
        <v>91940</v>
      </c>
      <c r="C49" s="7" t="s">
        <v>67</v>
      </c>
      <c r="D49" s="24" t="s">
        <v>100</v>
      </c>
      <c r="E49" s="5" t="s">
        <v>47</v>
      </c>
      <c r="F49" s="36">
        <v>3</v>
      </c>
      <c r="G49" s="9">
        <v>12.1</v>
      </c>
      <c r="H49" s="9">
        <f>G49*1.2735</f>
        <v>15.40935</v>
      </c>
      <c r="I49" s="9">
        <f t="shared" si="7"/>
        <v>46.228049999999996</v>
      </c>
    </row>
    <row r="50" spans="1:9" ht="30" x14ac:dyDescent="0.25">
      <c r="A50" s="5" t="s">
        <v>51</v>
      </c>
      <c r="B50" s="5">
        <v>91852</v>
      </c>
      <c r="C50" s="7" t="s">
        <v>68</v>
      </c>
      <c r="D50" s="24" t="s">
        <v>96</v>
      </c>
      <c r="E50" s="5" t="s">
        <v>40</v>
      </c>
      <c r="F50" s="36">
        <v>9</v>
      </c>
      <c r="G50" s="9">
        <v>6.25</v>
      </c>
      <c r="H50" s="9">
        <f t="shared" ref="H50:H51" si="8">G50*1.2735</f>
        <v>7.9593750000000005</v>
      </c>
      <c r="I50" s="9">
        <f t="shared" si="7"/>
        <v>71.634375000000006</v>
      </c>
    </row>
    <row r="51" spans="1:9" ht="30" x14ac:dyDescent="0.25">
      <c r="A51" s="5" t="s">
        <v>51</v>
      </c>
      <c r="B51" s="5">
        <v>91924</v>
      </c>
      <c r="C51" s="7" t="s">
        <v>69</v>
      </c>
      <c r="D51" s="24" t="s">
        <v>99</v>
      </c>
      <c r="E51" s="5" t="s">
        <v>40</v>
      </c>
      <c r="F51" s="36">
        <v>20</v>
      </c>
      <c r="G51" s="9">
        <v>1.79</v>
      </c>
      <c r="H51" s="9">
        <f t="shared" si="8"/>
        <v>2.2795650000000003</v>
      </c>
      <c r="I51" s="9">
        <f t="shared" si="7"/>
        <v>45.591300000000004</v>
      </c>
    </row>
    <row r="52" spans="1:9" ht="30" x14ac:dyDescent="0.25">
      <c r="A52" s="5" t="s">
        <v>51</v>
      </c>
      <c r="B52" s="5">
        <v>97589</v>
      </c>
      <c r="C52" s="7" t="s">
        <v>145</v>
      </c>
      <c r="D52" s="24" t="s">
        <v>95</v>
      </c>
      <c r="E52" s="5" t="s">
        <v>47</v>
      </c>
      <c r="F52" s="36">
        <v>3</v>
      </c>
      <c r="G52" s="9">
        <v>28.7</v>
      </c>
      <c r="H52" s="9">
        <f>G52*1.2735</f>
        <v>36.54945</v>
      </c>
      <c r="I52" s="9">
        <f t="shared" si="7"/>
        <v>109.64834999999999</v>
      </c>
    </row>
    <row r="53" spans="1:9" x14ac:dyDescent="0.25">
      <c r="A53" s="5"/>
      <c r="B53" s="5"/>
      <c r="C53" s="7"/>
      <c r="D53" s="2"/>
      <c r="E53" s="5"/>
      <c r="F53" s="5"/>
      <c r="G53" s="9"/>
      <c r="H53" s="11" t="s">
        <v>10</v>
      </c>
      <c r="I53" s="12">
        <f>SUM(I48:I52)</f>
        <v>352.49206500000003</v>
      </c>
    </row>
    <row r="54" spans="1:9" x14ac:dyDescent="0.25">
      <c r="A54" s="4"/>
      <c r="B54" s="4"/>
      <c r="C54" s="6">
        <v>5</v>
      </c>
      <c r="D54" s="10" t="s">
        <v>58</v>
      </c>
      <c r="E54" s="4"/>
      <c r="F54" s="4"/>
      <c r="G54" s="14"/>
      <c r="H54" s="14"/>
      <c r="I54" s="14"/>
    </row>
    <row r="55" spans="1:9" ht="30" x14ac:dyDescent="0.25">
      <c r="A55" s="5" t="s">
        <v>81</v>
      </c>
      <c r="B55" s="5" t="s">
        <v>102</v>
      </c>
      <c r="C55" s="7" t="s">
        <v>64</v>
      </c>
      <c r="D55" s="42" t="s">
        <v>103</v>
      </c>
      <c r="E55" s="5" t="s">
        <v>40</v>
      </c>
      <c r="F55" s="36">
        <v>10</v>
      </c>
      <c r="G55" s="9">
        <v>19.91</v>
      </c>
      <c r="H55" s="9">
        <f>G55*1.2735</f>
        <v>25.355385000000002</v>
      </c>
      <c r="I55" s="9">
        <f t="shared" ref="I55:I58" si="9">H55*F55</f>
        <v>253.55385000000001</v>
      </c>
    </row>
    <row r="56" spans="1:9" ht="30" x14ac:dyDescent="0.25">
      <c r="A56" s="5" t="s">
        <v>81</v>
      </c>
      <c r="B56" s="5" t="s">
        <v>101</v>
      </c>
      <c r="C56" s="7" t="s">
        <v>65</v>
      </c>
      <c r="D56" s="42" t="s">
        <v>129</v>
      </c>
      <c r="E56" s="5" t="s">
        <v>40</v>
      </c>
      <c r="F56" s="36">
        <v>10</v>
      </c>
      <c r="G56" s="9">
        <v>32.130000000000003</v>
      </c>
      <c r="H56" s="9">
        <f>G56*1.2735</f>
        <v>40.917555000000007</v>
      </c>
      <c r="I56" s="9">
        <f t="shared" si="9"/>
        <v>409.17555000000004</v>
      </c>
    </row>
    <row r="57" spans="1:9" ht="30" x14ac:dyDescent="0.25">
      <c r="A57" s="5" t="s">
        <v>51</v>
      </c>
      <c r="B57" s="5">
        <v>40729</v>
      </c>
      <c r="C57" s="7" t="s">
        <v>75</v>
      </c>
      <c r="D57" s="42" t="s">
        <v>104</v>
      </c>
      <c r="E57" s="5" t="s">
        <v>47</v>
      </c>
      <c r="F57" s="36">
        <v>2</v>
      </c>
      <c r="G57" s="9">
        <v>229.06</v>
      </c>
      <c r="H57" s="9">
        <f t="shared" ref="H57:H58" si="10">G57*1.2735</f>
        <v>291.70791000000003</v>
      </c>
      <c r="I57" s="9">
        <f t="shared" si="9"/>
        <v>583.41582000000005</v>
      </c>
    </row>
    <row r="58" spans="1:9" x14ac:dyDescent="0.25">
      <c r="A58" s="5" t="s">
        <v>81</v>
      </c>
      <c r="B58" s="5" t="s">
        <v>105</v>
      </c>
      <c r="C58" s="7" t="s">
        <v>76</v>
      </c>
      <c r="D58" s="42" t="s">
        <v>106</v>
      </c>
      <c r="E58" s="5" t="s">
        <v>47</v>
      </c>
      <c r="F58" s="36">
        <v>2</v>
      </c>
      <c r="G58" s="9">
        <v>124.02</v>
      </c>
      <c r="H58" s="9">
        <f t="shared" si="10"/>
        <v>157.93947</v>
      </c>
      <c r="I58" s="9">
        <f t="shared" si="9"/>
        <v>315.87894</v>
      </c>
    </row>
    <row r="59" spans="1:9" x14ac:dyDescent="0.25">
      <c r="A59" s="5"/>
      <c r="B59" s="5"/>
      <c r="C59" s="7"/>
      <c r="D59" s="2"/>
      <c r="E59" s="5"/>
      <c r="F59" s="5"/>
      <c r="G59" s="9"/>
      <c r="H59" s="11" t="s">
        <v>10</v>
      </c>
      <c r="I59" s="12">
        <f>SUM(I55:I58)</f>
        <v>1562.0241600000002</v>
      </c>
    </row>
    <row r="60" spans="1:9" x14ac:dyDescent="0.25">
      <c r="A60" s="4"/>
      <c r="B60" s="4"/>
      <c r="C60" s="6">
        <v>6</v>
      </c>
      <c r="D60" s="10" t="s">
        <v>59</v>
      </c>
      <c r="E60" s="4"/>
      <c r="F60" s="4"/>
      <c r="G60" s="14"/>
      <c r="H60" s="14"/>
      <c r="I60" s="14"/>
    </row>
    <row r="61" spans="1:9" ht="30" x14ac:dyDescent="0.25">
      <c r="A61" s="5" t="s">
        <v>51</v>
      </c>
      <c r="B61" s="5">
        <v>89712</v>
      </c>
      <c r="C61" s="7" t="s">
        <v>62</v>
      </c>
      <c r="D61" s="24" t="s">
        <v>109</v>
      </c>
      <c r="E61" s="5" t="s">
        <v>40</v>
      </c>
      <c r="F61" s="36">
        <v>10</v>
      </c>
      <c r="G61" s="9">
        <v>22.63</v>
      </c>
      <c r="H61" s="9">
        <f t="shared" ref="H61:H65" si="11">G61*1.2735</f>
        <v>28.819305</v>
      </c>
      <c r="I61" s="9">
        <f t="shared" ref="I61:I67" si="12">H61*F61</f>
        <v>288.19304999999997</v>
      </c>
    </row>
    <row r="62" spans="1:9" ht="30" x14ac:dyDescent="0.25">
      <c r="A62" s="5" t="s">
        <v>51</v>
      </c>
      <c r="B62" s="5">
        <v>89714</v>
      </c>
      <c r="C62" s="7" t="s">
        <v>63</v>
      </c>
      <c r="D62" s="24" t="s">
        <v>110</v>
      </c>
      <c r="E62" s="5" t="s">
        <v>40</v>
      </c>
      <c r="F62" s="36">
        <v>10</v>
      </c>
      <c r="G62" s="9">
        <v>43.81</v>
      </c>
      <c r="H62" s="9">
        <f t="shared" si="11"/>
        <v>55.792035000000006</v>
      </c>
      <c r="I62" s="9">
        <f t="shared" si="12"/>
        <v>557.9203500000001</v>
      </c>
    </row>
    <row r="63" spans="1:9" x14ac:dyDescent="0.25">
      <c r="A63" s="5" t="s">
        <v>51</v>
      </c>
      <c r="B63" s="5">
        <v>20043</v>
      </c>
      <c r="C63" s="7" t="s">
        <v>117</v>
      </c>
      <c r="D63" s="24" t="s">
        <v>111</v>
      </c>
      <c r="E63" s="5" t="s">
        <v>47</v>
      </c>
      <c r="F63" s="36">
        <v>2</v>
      </c>
      <c r="G63" s="9">
        <v>4.8899999999999997</v>
      </c>
      <c r="H63" s="9">
        <f t="shared" si="11"/>
        <v>6.2274149999999997</v>
      </c>
      <c r="I63" s="9">
        <f t="shared" si="12"/>
        <v>12.454829999999999</v>
      </c>
    </row>
    <row r="64" spans="1:9" ht="30" x14ac:dyDescent="0.25">
      <c r="A64" s="5" t="s">
        <v>51</v>
      </c>
      <c r="B64" s="5">
        <v>89796</v>
      </c>
      <c r="C64" s="7" t="s">
        <v>118</v>
      </c>
      <c r="D64" s="24" t="s">
        <v>112</v>
      </c>
      <c r="E64" s="5" t="s">
        <v>47</v>
      </c>
      <c r="F64" s="36">
        <v>2</v>
      </c>
      <c r="G64" s="9">
        <v>28.68</v>
      </c>
      <c r="H64" s="9">
        <f t="shared" si="11"/>
        <v>36.523980000000002</v>
      </c>
      <c r="I64" s="9">
        <f t="shared" si="12"/>
        <v>73.047960000000003</v>
      </c>
    </row>
    <row r="65" spans="1:9" ht="30" x14ac:dyDescent="0.25">
      <c r="A65" s="5" t="s">
        <v>51</v>
      </c>
      <c r="B65" s="5">
        <v>89732</v>
      </c>
      <c r="C65" s="7" t="s">
        <v>128</v>
      </c>
      <c r="D65" s="24" t="s">
        <v>114</v>
      </c>
      <c r="E65" s="5" t="s">
        <v>47</v>
      </c>
      <c r="F65" s="36">
        <v>4</v>
      </c>
      <c r="G65" s="9">
        <v>8.5399999999999991</v>
      </c>
      <c r="H65" s="9">
        <f t="shared" si="11"/>
        <v>10.875689999999999</v>
      </c>
      <c r="I65" s="9">
        <f t="shared" si="12"/>
        <v>43.502759999999995</v>
      </c>
    </row>
    <row r="66" spans="1:9" ht="30" x14ac:dyDescent="0.25">
      <c r="A66" s="5" t="s">
        <v>51</v>
      </c>
      <c r="B66" s="5">
        <v>89746</v>
      </c>
      <c r="C66" s="7" t="s">
        <v>130</v>
      </c>
      <c r="D66" s="24" t="s">
        <v>113</v>
      </c>
      <c r="E66" s="5" t="s">
        <v>47</v>
      </c>
      <c r="F66" s="36">
        <v>4</v>
      </c>
      <c r="G66" s="9">
        <v>17.89</v>
      </c>
      <c r="H66" s="9">
        <f>G66*1.2735</f>
        <v>22.782915000000003</v>
      </c>
      <c r="I66" s="9">
        <f t="shared" si="12"/>
        <v>91.131660000000011</v>
      </c>
    </row>
    <row r="67" spans="1:9" x14ac:dyDescent="0.25">
      <c r="A67" s="5" t="s">
        <v>51</v>
      </c>
      <c r="B67" s="5">
        <v>89482</v>
      </c>
      <c r="C67" s="7" t="s">
        <v>131</v>
      </c>
      <c r="D67" s="24" t="s">
        <v>116</v>
      </c>
      <c r="E67" s="5" t="s">
        <v>47</v>
      </c>
      <c r="F67" s="36">
        <v>2</v>
      </c>
      <c r="G67" s="9">
        <v>18.84</v>
      </c>
      <c r="H67" s="9">
        <f>G67*1.2735</f>
        <v>23.992740000000001</v>
      </c>
      <c r="I67" s="9">
        <f t="shared" si="12"/>
        <v>47.985480000000003</v>
      </c>
    </row>
    <row r="68" spans="1:9" x14ac:dyDescent="0.25">
      <c r="A68" s="5"/>
      <c r="B68" s="5"/>
      <c r="C68" s="7"/>
      <c r="D68" s="2"/>
      <c r="E68" s="5"/>
      <c r="F68" s="5"/>
      <c r="G68" s="9"/>
      <c r="H68" s="11" t="s">
        <v>10</v>
      </c>
      <c r="I68" s="12">
        <f>SUM(I61:I67)</f>
        <v>1114.2360900000001</v>
      </c>
    </row>
    <row r="69" spans="1:9" x14ac:dyDescent="0.25">
      <c r="A69" s="4"/>
      <c r="B69" s="4"/>
      <c r="C69" s="6">
        <v>7</v>
      </c>
      <c r="D69" s="10" t="s">
        <v>41</v>
      </c>
      <c r="E69" s="4"/>
      <c r="F69" s="4"/>
      <c r="G69" s="14"/>
      <c r="H69" s="14"/>
      <c r="I69" s="14"/>
    </row>
    <row r="70" spans="1:9" ht="30" x14ac:dyDescent="0.25">
      <c r="A70" s="43" t="s">
        <v>51</v>
      </c>
      <c r="B70" s="29">
        <v>83534</v>
      </c>
      <c r="C70" s="30" t="s">
        <v>60</v>
      </c>
      <c r="D70" s="32" t="s">
        <v>138</v>
      </c>
      <c r="E70" s="29" t="s">
        <v>39</v>
      </c>
      <c r="F70" s="29">
        <v>0.54</v>
      </c>
      <c r="G70" s="31">
        <v>493.2</v>
      </c>
      <c r="H70" s="9">
        <f t="shared" ref="H70:H71" si="13">G70*1.2735</f>
        <v>628.09019999999998</v>
      </c>
      <c r="I70" s="9">
        <f t="shared" ref="I70:I72" si="14">H70*F70</f>
        <v>339.16870800000004</v>
      </c>
    </row>
    <row r="71" spans="1:9" ht="30" x14ac:dyDescent="0.25">
      <c r="A71" s="29" t="s">
        <v>51</v>
      </c>
      <c r="B71" s="29">
        <v>87620</v>
      </c>
      <c r="C71" s="30" t="s">
        <v>136</v>
      </c>
      <c r="D71" s="32" t="s">
        <v>137</v>
      </c>
      <c r="E71" s="29" t="s">
        <v>38</v>
      </c>
      <c r="F71" s="29">
        <v>10.75</v>
      </c>
      <c r="G71" s="31">
        <v>24.81</v>
      </c>
      <c r="H71" s="9">
        <f t="shared" si="13"/>
        <v>31.595535000000002</v>
      </c>
      <c r="I71" s="9">
        <f t="shared" si="14"/>
        <v>339.65200125000001</v>
      </c>
    </row>
    <row r="72" spans="1:9" ht="30" x14ac:dyDescent="0.25">
      <c r="A72" s="5" t="s">
        <v>51</v>
      </c>
      <c r="B72" s="5">
        <v>88649</v>
      </c>
      <c r="C72" s="30" t="s">
        <v>144</v>
      </c>
      <c r="D72" s="24" t="s">
        <v>182</v>
      </c>
      <c r="E72" s="5" t="s">
        <v>40</v>
      </c>
      <c r="F72" s="36">
        <v>87.52</v>
      </c>
      <c r="G72" s="9">
        <v>6.02</v>
      </c>
      <c r="H72" s="9">
        <f>G72*1.2735</f>
        <v>7.6664700000000003</v>
      </c>
      <c r="I72" s="9">
        <f t="shared" si="14"/>
        <v>670.96945440000002</v>
      </c>
    </row>
    <row r="73" spans="1:9" ht="30" x14ac:dyDescent="0.25">
      <c r="A73" s="5" t="s">
        <v>51</v>
      </c>
      <c r="B73" s="5">
        <v>87249</v>
      </c>
      <c r="C73" s="30" t="s">
        <v>180</v>
      </c>
      <c r="D73" s="24" t="s">
        <v>181</v>
      </c>
      <c r="E73" s="5" t="s">
        <v>38</v>
      </c>
      <c r="F73" s="36">
        <f>113.84</f>
        <v>113.84</v>
      </c>
      <c r="G73" s="9">
        <v>41.86</v>
      </c>
      <c r="H73" s="9">
        <f>G73*1.2735</f>
        <v>53.308710000000005</v>
      </c>
      <c r="I73" s="9">
        <f>H73*F73</f>
        <v>6068.663546400001</v>
      </c>
    </row>
    <row r="74" spans="1:9" x14ac:dyDescent="0.25">
      <c r="A74" s="5"/>
      <c r="B74" s="5"/>
      <c r="C74" s="7"/>
      <c r="D74" s="2"/>
      <c r="E74" s="5"/>
      <c r="F74" s="5"/>
      <c r="G74" s="9"/>
      <c r="H74" s="11" t="s">
        <v>10</v>
      </c>
      <c r="I74" s="12">
        <f>SUM(I70:I73)</f>
        <v>7418.4537100500011</v>
      </c>
    </row>
    <row r="75" spans="1:9" x14ac:dyDescent="0.25">
      <c r="A75" s="4"/>
      <c r="B75" s="4"/>
      <c r="C75" s="6">
        <v>8</v>
      </c>
      <c r="D75" s="10" t="s">
        <v>135</v>
      </c>
      <c r="E75" s="4"/>
      <c r="F75" s="4"/>
      <c r="G75" s="14"/>
      <c r="H75" s="25"/>
      <c r="I75" s="26"/>
    </row>
    <row r="76" spans="1:9" ht="30" x14ac:dyDescent="0.25">
      <c r="A76" s="5" t="s">
        <v>51</v>
      </c>
      <c r="B76" s="5">
        <v>95470</v>
      </c>
      <c r="C76" s="7" t="s">
        <v>61</v>
      </c>
      <c r="D76" s="42" t="s">
        <v>107</v>
      </c>
      <c r="E76" s="5" t="s">
        <v>47</v>
      </c>
      <c r="F76" s="36">
        <v>2</v>
      </c>
      <c r="G76" s="9">
        <v>180.86</v>
      </c>
      <c r="H76" s="27">
        <f>G76*1.2735</f>
        <v>230.32521000000003</v>
      </c>
      <c r="I76" s="28">
        <f>H76*F76</f>
        <v>460.65042000000005</v>
      </c>
    </row>
    <row r="77" spans="1:9" ht="45" x14ac:dyDescent="0.25">
      <c r="A77" s="5" t="s">
        <v>51</v>
      </c>
      <c r="B77" s="5">
        <v>86939</v>
      </c>
      <c r="C77" s="7" t="s">
        <v>143</v>
      </c>
      <c r="D77" s="42" t="s">
        <v>108</v>
      </c>
      <c r="E77" s="5" t="s">
        <v>47</v>
      </c>
      <c r="F77" s="36">
        <v>2</v>
      </c>
      <c r="G77" s="9">
        <v>274.07</v>
      </c>
      <c r="H77" s="27">
        <f>G77*1.2735</f>
        <v>349.02814499999999</v>
      </c>
      <c r="I77" s="28">
        <f>H77*F77</f>
        <v>698.05628999999999</v>
      </c>
    </row>
    <row r="78" spans="1:9" x14ac:dyDescent="0.25">
      <c r="A78" s="5"/>
      <c r="B78" s="5"/>
      <c r="C78" s="7"/>
      <c r="D78" s="2"/>
      <c r="E78" s="5"/>
      <c r="F78" s="5"/>
      <c r="G78" s="9"/>
      <c r="H78" s="11" t="s">
        <v>10</v>
      </c>
      <c r="I78" s="12">
        <f>SUM(I76:I77)</f>
        <v>1158.7067099999999</v>
      </c>
    </row>
    <row r="79" spans="1:9" x14ac:dyDescent="0.25">
      <c r="A79" s="4"/>
      <c r="B79" s="4"/>
      <c r="C79" s="6">
        <v>9</v>
      </c>
      <c r="D79" s="10" t="s">
        <v>77</v>
      </c>
      <c r="E79" s="4"/>
      <c r="F79" s="4"/>
      <c r="G79" s="14"/>
      <c r="H79" s="14"/>
      <c r="I79" s="14"/>
    </row>
    <row r="80" spans="1:9" ht="30" x14ac:dyDescent="0.25">
      <c r="A80" s="5" t="s">
        <v>51</v>
      </c>
      <c r="B80" s="5">
        <v>91341</v>
      </c>
      <c r="C80" s="7" t="s">
        <v>119</v>
      </c>
      <c r="D80" s="24" t="s">
        <v>115</v>
      </c>
      <c r="E80" s="5" t="s">
        <v>38</v>
      </c>
      <c r="F80" s="36">
        <v>5.04</v>
      </c>
      <c r="G80" s="9">
        <v>544.15</v>
      </c>
      <c r="H80" s="9">
        <f>G80*1.2735</f>
        <v>692.97502499999996</v>
      </c>
      <c r="I80" s="9">
        <f t="shared" ref="I80:I81" si="15">H80*F80</f>
        <v>3492.594126</v>
      </c>
    </row>
    <row r="81" spans="1:9" ht="45" x14ac:dyDescent="0.25">
      <c r="A81" s="5" t="s">
        <v>51</v>
      </c>
      <c r="B81" s="5">
        <v>90843</v>
      </c>
      <c r="C81" s="7" t="s">
        <v>176</v>
      </c>
      <c r="D81" s="24" t="s">
        <v>177</v>
      </c>
      <c r="E81" s="5" t="s">
        <v>47</v>
      </c>
      <c r="F81" s="36">
        <v>1</v>
      </c>
      <c r="G81" s="9">
        <v>448.59</v>
      </c>
      <c r="H81" s="9">
        <f>G81*1.2735</f>
        <v>571.27936499999998</v>
      </c>
      <c r="I81" s="9">
        <f t="shared" si="15"/>
        <v>571.27936499999998</v>
      </c>
    </row>
    <row r="82" spans="1:9" x14ac:dyDescent="0.25">
      <c r="A82" s="5"/>
      <c r="B82" s="5"/>
      <c r="C82" s="7"/>
      <c r="D82" s="2"/>
      <c r="E82" s="5"/>
      <c r="F82" s="5"/>
      <c r="G82" s="9"/>
      <c r="H82" s="11" t="s">
        <v>10</v>
      </c>
      <c r="I82" s="12">
        <f>SUM(I80:I81)</f>
        <v>4063.8734909999998</v>
      </c>
    </row>
    <row r="83" spans="1:9" x14ac:dyDescent="0.25">
      <c r="A83" s="4"/>
      <c r="B83" s="4"/>
      <c r="C83" s="6">
        <v>10</v>
      </c>
      <c r="D83" s="10" t="s">
        <v>120</v>
      </c>
      <c r="E83" s="4"/>
      <c r="F83" s="4"/>
      <c r="G83" s="14"/>
      <c r="H83" s="25"/>
      <c r="I83" s="26"/>
    </row>
    <row r="84" spans="1:9" x14ac:dyDescent="0.25">
      <c r="A84" s="29" t="s">
        <v>51</v>
      </c>
      <c r="B84" s="29">
        <v>88485</v>
      </c>
      <c r="C84" s="30" t="s">
        <v>132</v>
      </c>
      <c r="D84" s="47" t="s">
        <v>175</v>
      </c>
      <c r="E84" s="29" t="s">
        <v>38</v>
      </c>
      <c r="F84" s="29">
        <v>38.56</v>
      </c>
      <c r="G84" s="31">
        <v>2.14</v>
      </c>
      <c r="H84" s="27">
        <f t="shared" ref="H84:H88" si="16">G84*1.2735</f>
        <v>2.7252900000000002</v>
      </c>
      <c r="I84" s="28">
        <f t="shared" ref="I84:I88" si="17">H84*F84</f>
        <v>105.08718240000002</v>
      </c>
    </row>
    <row r="85" spans="1:9" x14ac:dyDescent="0.25">
      <c r="A85" s="5" t="s">
        <v>51</v>
      </c>
      <c r="B85" s="5">
        <v>88487</v>
      </c>
      <c r="C85" s="7" t="s">
        <v>133</v>
      </c>
      <c r="D85" s="2" t="s">
        <v>121</v>
      </c>
      <c r="E85" s="5" t="s">
        <v>38</v>
      </c>
      <c r="F85" s="5">
        <v>38.56</v>
      </c>
      <c r="G85" s="9">
        <v>8.48</v>
      </c>
      <c r="H85" s="27">
        <f t="shared" si="16"/>
        <v>10.799280000000001</v>
      </c>
      <c r="I85" s="28">
        <f t="shared" si="17"/>
        <v>416.42023680000005</v>
      </c>
    </row>
    <row r="86" spans="1:9" x14ac:dyDescent="0.25">
      <c r="A86" s="5" t="s">
        <v>51</v>
      </c>
      <c r="B86" s="5" t="s">
        <v>122</v>
      </c>
      <c r="C86" s="7" t="s">
        <v>134</v>
      </c>
      <c r="D86" s="2" t="s">
        <v>123</v>
      </c>
      <c r="E86" s="5" t="s">
        <v>38</v>
      </c>
      <c r="F86" s="5">
        <v>10.08</v>
      </c>
      <c r="G86" s="9">
        <v>13.2</v>
      </c>
      <c r="H86" s="27">
        <f t="shared" si="16"/>
        <v>16.810200000000002</v>
      </c>
      <c r="I86" s="28">
        <f t="shared" si="17"/>
        <v>169.44681600000001</v>
      </c>
    </row>
    <row r="87" spans="1:9" x14ac:dyDescent="0.25">
      <c r="A87" s="5" t="s">
        <v>51</v>
      </c>
      <c r="B87" s="5" t="s">
        <v>124</v>
      </c>
      <c r="C87" s="7" t="s">
        <v>142</v>
      </c>
      <c r="D87" s="2" t="s">
        <v>125</v>
      </c>
      <c r="E87" s="5" t="s">
        <v>38</v>
      </c>
      <c r="F87" s="5">
        <v>10.08</v>
      </c>
      <c r="G87" s="9">
        <v>26.18</v>
      </c>
      <c r="H87" s="27">
        <f t="shared" si="16"/>
        <v>33.340229999999998</v>
      </c>
      <c r="I87" s="28">
        <f t="shared" si="17"/>
        <v>336.06951839999999</v>
      </c>
    </row>
    <row r="88" spans="1:9" x14ac:dyDescent="0.25">
      <c r="A88" s="5" t="s">
        <v>51</v>
      </c>
      <c r="B88" s="5">
        <v>84659</v>
      </c>
      <c r="C88" s="7" t="s">
        <v>178</v>
      </c>
      <c r="D88" s="2" t="s">
        <v>179</v>
      </c>
      <c r="E88" s="5" t="s">
        <v>38</v>
      </c>
      <c r="F88" s="5">
        <v>3.36</v>
      </c>
      <c r="G88" s="9">
        <v>15.97</v>
      </c>
      <c r="H88" s="27">
        <f t="shared" si="16"/>
        <v>20.337795000000003</v>
      </c>
      <c r="I88" s="28">
        <f t="shared" si="17"/>
        <v>68.334991200000005</v>
      </c>
    </row>
    <row r="89" spans="1:9" x14ac:dyDescent="0.25">
      <c r="A89" s="5"/>
      <c r="B89" s="5"/>
      <c r="C89" s="7"/>
      <c r="D89" s="2"/>
      <c r="E89" s="5"/>
      <c r="F89" s="5"/>
      <c r="G89" s="9"/>
      <c r="H89" s="11" t="s">
        <v>10</v>
      </c>
      <c r="I89" s="12">
        <f>SUM(I84:I88)</f>
        <v>1095.3587448000001</v>
      </c>
    </row>
    <row r="90" spans="1:9" x14ac:dyDescent="0.25">
      <c r="A90" s="4"/>
      <c r="B90" s="4"/>
      <c r="C90" s="6">
        <v>11</v>
      </c>
      <c r="D90" s="10" t="s">
        <v>42</v>
      </c>
      <c r="E90" s="4"/>
      <c r="F90" s="4"/>
      <c r="G90" s="14"/>
      <c r="H90" s="25"/>
      <c r="I90" s="26"/>
    </row>
    <row r="91" spans="1:9" ht="30" x14ac:dyDescent="0.25">
      <c r="A91" s="29" t="s">
        <v>51</v>
      </c>
      <c r="B91" s="29">
        <v>88316</v>
      </c>
      <c r="C91" s="30" t="s">
        <v>139</v>
      </c>
      <c r="D91" s="32" t="s">
        <v>52</v>
      </c>
      <c r="E91" s="29" t="s">
        <v>50</v>
      </c>
      <c r="F91" s="37">
        <v>5.39</v>
      </c>
      <c r="G91" s="31">
        <v>17.63</v>
      </c>
      <c r="H91" s="33">
        <f>G91*1.2735</f>
        <v>22.451805</v>
      </c>
      <c r="I91" s="34">
        <f>H91*F91</f>
        <v>121.01522894999999</v>
      </c>
    </row>
    <row r="92" spans="1:9" x14ac:dyDescent="0.25">
      <c r="A92" s="29" t="s">
        <v>51</v>
      </c>
      <c r="B92" s="5">
        <v>72897</v>
      </c>
      <c r="C92" s="30" t="s">
        <v>140</v>
      </c>
      <c r="D92" s="2" t="s">
        <v>43</v>
      </c>
      <c r="E92" s="5" t="s">
        <v>39</v>
      </c>
      <c r="F92" s="36">
        <v>7.3</v>
      </c>
      <c r="G92" s="9">
        <v>22.2</v>
      </c>
      <c r="H92" s="27">
        <f>G92*1.2735</f>
        <v>28.271699999999999</v>
      </c>
      <c r="I92" s="28">
        <f>H92*F92</f>
        <v>206.38341</v>
      </c>
    </row>
    <row r="93" spans="1:9" x14ac:dyDescent="0.25">
      <c r="A93" s="29" t="s">
        <v>51</v>
      </c>
      <c r="B93" s="5">
        <v>9537</v>
      </c>
      <c r="C93" s="30" t="s">
        <v>141</v>
      </c>
      <c r="D93" s="2" t="s">
        <v>44</v>
      </c>
      <c r="E93" s="5" t="s">
        <v>38</v>
      </c>
      <c r="F93" s="36">
        <v>116.64</v>
      </c>
      <c r="G93" s="9">
        <v>2.61</v>
      </c>
      <c r="H93" s="27">
        <f>G93*1.2735</f>
        <v>3.3238349999999999</v>
      </c>
      <c r="I93" s="28">
        <f>H93*F93</f>
        <v>387.69211439999998</v>
      </c>
    </row>
    <row r="94" spans="1:9" x14ac:dyDescent="0.25">
      <c r="A94" s="5"/>
      <c r="B94" s="5"/>
      <c r="C94" s="7"/>
      <c r="D94" s="2"/>
      <c r="E94" s="5"/>
      <c r="F94" s="5"/>
      <c r="G94" s="9"/>
      <c r="H94" s="11" t="s">
        <v>10</v>
      </c>
      <c r="I94" s="12">
        <f>SUM(I91:I93)</f>
        <v>715.09075334999989</v>
      </c>
    </row>
    <row r="95" spans="1:9" x14ac:dyDescent="0.25">
      <c r="A95" s="5"/>
      <c r="B95" s="5"/>
      <c r="C95" s="7"/>
      <c r="D95" s="2"/>
      <c r="E95" s="5"/>
      <c r="F95" s="5"/>
      <c r="G95" s="13"/>
      <c r="H95" s="13" t="s">
        <v>11</v>
      </c>
      <c r="I95" s="12">
        <f>SUM(I10:I94)/2</f>
        <v>25273.086590700001</v>
      </c>
    </row>
    <row r="96" spans="1:9" x14ac:dyDescent="0.25">
      <c r="A96" s="1" t="s">
        <v>184</v>
      </c>
    </row>
    <row r="97" spans="1:9" x14ac:dyDescent="0.25">
      <c r="A97" t="s">
        <v>126</v>
      </c>
      <c r="I97" s="35"/>
    </row>
    <row r="98" spans="1:9" x14ac:dyDescent="0.25">
      <c r="D98" s="50" t="s">
        <v>185</v>
      </c>
      <c r="E98" s="50"/>
      <c r="F98" s="50"/>
      <c r="G98" s="50"/>
    </row>
    <row r="99" spans="1:9" x14ac:dyDescent="0.25">
      <c r="D99" s="38"/>
      <c r="E99" s="38"/>
      <c r="F99" s="38"/>
      <c r="G99" s="38"/>
    </row>
    <row r="100" spans="1:9" x14ac:dyDescent="0.25">
      <c r="D100" s="38"/>
      <c r="E100" s="38"/>
      <c r="F100" s="38"/>
      <c r="G100" s="38"/>
    </row>
    <row r="101" spans="1:9" x14ac:dyDescent="0.25">
      <c r="D101" s="38"/>
      <c r="E101" s="38"/>
      <c r="F101" s="38"/>
      <c r="G101" s="38"/>
    </row>
    <row r="102" spans="1:9" x14ac:dyDescent="0.25">
      <c r="D102" s="38"/>
      <c r="E102" s="38"/>
      <c r="F102" s="38"/>
      <c r="G102" s="38"/>
    </row>
    <row r="103" spans="1:9" x14ac:dyDescent="0.25">
      <c r="D103" s="38"/>
      <c r="E103" s="38"/>
      <c r="F103" s="38"/>
      <c r="G103" s="38"/>
    </row>
    <row r="108" spans="1:9" x14ac:dyDescent="0.25">
      <c r="B108" s="22" t="s">
        <v>26</v>
      </c>
      <c r="H108" s="21" t="s">
        <v>29</v>
      </c>
    </row>
    <row r="109" spans="1:9" x14ac:dyDescent="0.25">
      <c r="B109" s="22" t="s">
        <v>27</v>
      </c>
      <c r="H109" s="21" t="s">
        <v>30</v>
      </c>
    </row>
    <row r="110" spans="1:9" x14ac:dyDescent="0.25">
      <c r="B110" s="22" t="s">
        <v>28</v>
      </c>
      <c r="H110" s="21" t="s">
        <v>31</v>
      </c>
    </row>
    <row r="111" spans="1:9" x14ac:dyDescent="0.25">
      <c r="B111" s="22"/>
      <c r="H111" s="21"/>
    </row>
    <row r="112" spans="1:9" x14ac:dyDescent="0.25">
      <c r="B112" s="22"/>
      <c r="H112" s="21"/>
    </row>
    <row r="115" spans="4:7" x14ac:dyDescent="0.25">
      <c r="D115" s="51" t="s">
        <v>34</v>
      </c>
      <c r="E115" s="51"/>
      <c r="F115" s="51"/>
      <c r="G115" s="51"/>
    </row>
    <row r="116" spans="4:7" x14ac:dyDescent="0.25">
      <c r="D116" s="51" t="s">
        <v>32</v>
      </c>
      <c r="E116" s="51"/>
      <c r="F116" s="51"/>
      <c r="G116" s="51"/>
    </row>
    <row r="117" spans="4:7" x14ac:dyDescent="0.25">
      <c r="D117" s="51" t="s">
        <v>33</v>
      </c>
      <c r="E117" s="51"/>
      <c r="F117" s="51"/>
      <c r="G117" s="51"/>
    </row>
  </sheetData>
  <mergeCells count="5">
    <mergeCell ref="A7:I7"/>
    <mergeCell ref="D98:G98"/>
    <mergeCell ref="D116:G116"/>
    <mergeCell ref="D117:G117"/>
    <mergeCell ref="D115:G115"/>
  </mergeCells>
  <printOptions horizontalCentered="1"/>
  <pageMargins left="0.70866141732283472" right="0.70866141732283472" top="1.7716535433070868" bottom="0.74803149606299213" header="0.31496062992125984" footer="0.31496062992125984"/>
  <pageSetup paperSize="9" scale="53" orientation="portrait" horizontalDpi="300" r:id="rId1"/>
  <headerFooter scaleWithDoc="0">
    <oddHeader>&amp;C&amp;G</oddHeader>
  </headerFooter>
  <rowBreaks count="1" manualBreakCount="1">
    <brk id="59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92CF-AD6E-4D8E-9EBD-6BBAF8F22914}">
  <sheetPr>
    <pageSetUpPr fitToPage="1"/>
  </sheetPr>
  <dimension ref="A2:J35"/>
  <sheetViews>
    <sheetView tabSelected="1" zoomScaleNormal="100" workbookViewId="0">
      <selection activeCell="F21" sqref="F21"/>
    </sheetView>
  </sheetViews>
  <sheetFormatPr defaultRowHeight="15" x14ac:dyDescent="0.25"/>
  <cols>
    <col min="1" max="1" width="5.85546875" customWidth="1"/>
    <col min="2" max="2" width="27.7109375" customWidth="1"/>
    <col min="3" max="3" width="16.140625" customWidth="1"/>
    <col min="5" max="5" width="12.28515625" bestFit="1" customWidth="1"/>
    <col min="6" max="6" width="10.7109375" bestFit="1" customWidth="1"/>
    <col min="7" max="7" width="12.28515625" bestFit="1" customWidth="1"/>
    <col min="8" max="8" width="11" customWidth="1"/>
    <col min="9" max="9" width="12.28515625" bestFit="1" customWidth="1"/>
    <col min="10" max="10" width="10.7109375" bestFit="1" customWidth="1"/>
  </cols>
  <sheetData>
    <row r="2" spans="1:10" x14ac:dyDescent="0.25">
      <c r="A2" t="s">
        <v>127</v>
      </c>
    </row>
    <row r="3" spans="1:10" x14ac:dyDescent="0.25">
      <c r="A3" t="s">
        <v>48</v>
      </c>
    </row>
    <row r="4" spans="1:10" x14ac:dyDescent="0.25">
      <c r="A4" t="s">
        <v>49</v>
      </c>
    </row>
    <row r="5" spans="1:10" x14ac:dyDescent="0.25">
      <c r="A5" t="s">
        <v>0</v>
      </c>
    </row>
    <row r="7" spans="1:10" x14ac:dyDescent="0.25">
      <c r="A7" s="49" t="s">
        <v>18</v>
      </c>
      <c r="B7" s="49"/>
      <c r="C7" s="49"/>
      <c r="D7" s="49"/>
      <c r="E7" s="49"/>
      <c r="F7" s="49"/>
      <c r="G7" s="49"/>
      <c r="H7" s="49"/>
      <c r="I7" s="49"/>
      <c r="J7" s="49"/>
    </row>
    <row r="8" spans="1:10" x14ac:dyDescent="0.25">
      <c r="A8" s="52" t="s">
        <v>2</v>
      </c>
      <c r="B8" s="52" t="s">
        <v>5</v>
      </c>
      <c r="C8" s="52" t="s">
        <v>19</v>
      </c>
      <c r="D8" s="52" t="s">
        <v>20</v>
      </c>
      <c r="E8" s="54" t="s">
        <v>21</v>
      </c>
      <c r="F8" s="54"/>
      <c r="G8" s="54" t="s">
        <v>24</v>
      </c>
      <c r="H8" s="54"/>
      <c r="I8" s="54" t="s">
        <v>55</v>
      </c>
      <c r="J8" s="54"/>
    </row>
    <row r="9" spans="1:10" x14ac:dyDescent="0.25">
      <c r="A9" s="53"/>
      <c r="B9" s="53"/>
      <c r="C9" s="53"/>
      <c r="D9" s="53"/>
      <c r="E9" s="3" t="s">
        <v>22</v>
      </c>
      <c r="F9" s="3" t="s">
        <v>23</v>
      </c>
      <c r="G9" s="3" t="s">
        <v>22</v>
      </c>
      <c r="H9" s="3" t="s">
        <v>23</v>
      </c>
      <c r="I9" s="3" t="s">
        <v>22</v>
      </c>
      <c r="J9" s="3" t="s">
        <v>23</v>
      </c>
    </row>
    <row r="10" spans="1:10" x14ac:dyDescent="0.25">
      <c r="A10" s="19">
        <v>1</v>
      </c>
      <c r="B10" s="10" t="str">
        <f>'Planilha Orçamentária'!D9</f>
        <v>DEMOLIÇÕES E RETIRADAS</v>
      </c>
      <c r="C10" s="15">
        <f>'Planilha Orçamentária'!I20</f>
        <v>3466.7576126999993</v>
      </c>
      <c r="D10" s="16">
        <f>C10/C$21</f>
        <v>0.13717191211522611</v>
      </c>
      <c r="E10" s="20">
        <v>0.65</v>
      </c>
      <c r="F10" s="20">
        <f>E10</f>
        <v>0.65</v>
      </c>
      <c r="G10" s="20">
        <v>0.35</v>
      </c>
      <c r="H10" s="20">
        <f>F10+G10</f>
        <v>1</v>
      </c>
      <c r="I10" s="20"/>
      <c r="J10" s="20">
        <f>H10+I10</f>
        <v>1</v>
      </c>
    </row>
    <row r="11" spans="1:10" x14ac:dyDescent="0.25">
      <c r="A11" s="44">
        <v>2</v>
      </c>
      <c r="B11" s="10" t="s">
        <v>146</v>
      </c>
      <c r="C11" s="15">
        <f>'Planilha Orçamentária'!I40</f>
        <v>1405.3683779999994</v>
      </c>
      <c r="D11" s="16">
        <f>C11/C$21</f>
        <v>5.5607310684289257E-2</v>
      </c>
      <c r="E11" s="20">
        <v>1</v>
      </c>
      <c r="F11" s="20">
        <f>E11</f>
        <v>1</v>
      </c>
      <c r="G11" s="20"/>
      <c r="H11" s="20">
        <f>F11+G11</f>
        <v>1</v>
      </c>
      <c r="I11" s="20"/>
      <c r="J11" s="20">
        <f>H11+I11</f>
        <v>1</v>
      </c>
    </row>
    <row r="12" spans="1:10" x14ac:dyDescent="0.25">
      <c r="A12" s="19">
        <v>3</v>
      </c>
      <c r="B12" s="10" t="str">
        <f>'Planilha Orçamentária'!D41</f>
        <v>ALVENARIA E REVESTIMENTOS</v>
      </c>
      <c r="C12" s="15">
        <f>'Planilha Orçamentária'!I46</f>
        <v>2920.7248758000005</v>
      </c>
      <c r="D12" s="16">
        <f>C12/C$21</f>
        <v>0.11556660739946067</v>
      </c>
      <c r="E12" s="20">
        <v>0.6</v>
      </c>
      <c r="F12" s="20">
        <f t="shared" ref="F12:F20" si="0">E12</f>
        <v>0.6</v>
      </c>
      <c r="G12" s="20">
        <v>0.4</v>
      </c>
      <c r="H12" s="20">
        <f t="shared" ref="H12:H20" si="1">F12+G12</f>
        <v>1</v>
      </c>
      <c r="I12" s="20"/>
      <c r="J12" s="20">
        <f t="shared" ref="J12:J20" si="2">H12+I12</f>
        <v>1</v>
      </c>
    </row>
    <row r="13" spans="1:10" x14ac:dyDescent="0.25">
      <c r="A13" s="39">
        <v>4</v>
      </c>
      <c r="B13" s="10" t="str">
        <f>'Planilha Orçamentária'!D47</f>
        <v>INSTALAÇÕES ELÉTRICAS</v>
      </c>
      <c r="C13" s="15">
        <f>'Planilha Orçamentária'!I53</f>
        <v>352.49206500000003</v>
      </c>
      <c r="D13" s="16">
        <f t="shared" ref="D13:D20" si="3">C13/C$21</f>
        <v>1.3947329454001484E-2</v>
      </c>
      <c r="E13" s="20"/>
      <c r="F13" s="20">
        <f t="shared" si="0"/>
        <v>0</v>
      </c>
      <c r="G13" s="20">
        <v>1</v>
      </c>
      <c r="H13" s="20">
        <f t="shared" si="1"/>
        <v>1</v>
      </c>
      <c r="I13" s="20"/>
      <c r="J13" s="20">
        <f t="shared" si="2"/>
        <v>1</v>
      </c>
    </row>
    <row r="14" spans="1:10" x14ac:dyDescent="0.25">
      <c r="A14" s="39">
        <v>5</v>
      </c>
      <c r="B14" s="10" t="str">
        <f>'Planilha Orçamentária'!D54</f>
        <v>INSTALAÇÕES HIDRÁULICAS</v>
      </c>
      <c r="C14" s="15">
        <f>'Planilha Orçamentária'!I59</f>
        <v>1562.0241600000002</v>
      </c>
      <c r="D14" s="16">
        <f t="shared" si="3"/>
        <v>6.1805832635211028E-2</v>
      </c>
      <c r="E14" s="20"/>
      <c r="F14" s="20">
        <f t="shared" si="0"/>
        <v>0</v>
      </c>
      <c r="G14" s="20">
        <v>1</v>
      </c>
      <c r="H14" s="20">
        <f t="shared" si="1"/>
        <v>1</v>
      </c>
      <c r="I14" s="20"/>
      <c r="J14" s="20">
        <f t="shared" si="2"/>
        <v>1</v>
      </c>
    </row>
    <row r="15" spans="1:10" x14ac:dyDescent="0.25">
      <c r="A15" s="39">
        <v>6</v>
      </c>
      <c r="B15" s="10" t="str">
        <f>'Planilha Orçamentária'!D60</f>
        <v>ESGOTO</v>
      </c>
      <c r="C15" s="15">
        <f>'Planilha Orçamentária'!I68</f>
        <v>1114.2360900000001</v>
      </c>
      <c r="D15" s="16">
        <f t="shared" si="3"/>
        <v>4.4087851557079588E-2</v>
      </c>
      <c r="E15" s="20">
        <v>0.4</v>
      </c>
      <c r="F15" s="20">
        <f t="shared" si="0"/>
        <v>0.4</v>
      </c>
      <c r="G15" s="20">
        <v>0.6</v>
      </c>
      <c r="H15" s="20">
        <f t="shared" si="1"/>
        <v>1</v>
      </c>
      <c r="I15" s="20"/>
      <c r="J15" s="20">
        <f t="shared" si="2"/>
        <v>1</v>
      </c>
    </row>
    <row r="16" spans="1:10" x14ac:dyDescent="0.25">
      <c r="A16" s="39">
        <v>7</v>
      </c>
      <c r="B16" s="10" t="str">
        <f>'Planilha Orçamentária'!D69</f>
        <v>PISOS</v>
      </c>
      <c r="C16" s="15">
        <f>'Planilha Orçamentária'!I74</f>
        <v>7418.4537100500011</v>
      </c>
      <c r="D16" s="16">
        <f t="shared" si="3"/>
        <v>0.2935317648450525</v>
      </c>
      <c r="E16" s="20">
        <v>0.3</v>
      </c>
      <c r="F16" s="20">
        <f t="shared" si="0"/>
        <v>0.3</v>
      </c>
      <c r="G16" s="20">
        <v>0.3</v>
      </c>
      <c r="H16" s="20">
        <f t="shared" si="1"/>
        <v>0.6</v>
      </c>
      <c r="I16" s="20">
        <v>0.4</v>
      </c>
      <c r="J16" s="20">
        <f t="shared" si="2"/>
        <v>1</v>
      </c>
    </row>
    <row r="17" spans="1:10" x14ac:dyDescent="0.25">
      <c r="A17" s="41">
        <v>8</v>
      </c>
      <c r="B17" s="10" t="str">
        <f>'Planilha Orçamentária'!D75</f>
        <v>LOUÇAS</v>
      </c>
      <c r="C17" s="15">
        <f>'Planilha Orçamentária'!I78</f>
        <v>1158.7067099999999</v>
      </c>
      <c r="D17" s="16">
        <f t="shared" si="3"/>
        <v>4.5847455388625995E-2</v>
      </c>
      <c r="E17" s="20"/>
      <c r="F17" s="20">
        <f t="shared" si="0"/>
        <v>0</v>
      </c>
      <c r="G17" s="20"/>
      <c r="H17" s="20">
        <f t="shared" si="1"/>
        <v>0</v>
      </c>
      <c r="I17" s="20">
        <v>1</v>
      </c>
      <c r="J17" s="20">
        <f t="shared" si="2"/>
        <v>1</v>
      </c>
    </row>
    <row r="18" spans="1:10" x14ac:dyDescent="0.25">
      <c r="A18" s="39">
        <v>9</v>
      </c>
      <c r="B18" s="10" t="str">
        <f>'Planilha Orçamentária'!D79</f>
        <v>ESQUADRIAS</v>
      </c>
      <c r="C18" s="15">
        <f>'Planilha Orçamentária'!I82</f>
        <v>4063.8734909999998</v>
      </c>
      <c r="D18" s="16">
        <f t="shared" si="3"/>
        <v>0.16079846347281643</v>
      </c>
      <c r="E18" s="20"/>
      <c r="F18" s="20">
        <f t="shared" si="0"/>
        <v>0</v>
      </c>
      <c r="G18" s="20">
        <v>0.4</v>
      </c>
      <c r="H18" s="20">
        <f t="shared" si="1"/>
        <v>0.4</v>
      </c>
      <c r="I18" s="20">
        <v>0.6</v>
      </c>
      <c r="J18" s="20">
        <f t="shared" si="2"/>
        <v>1</v>
      </c>
    </row>
    <row r="19" spans="1:10" x14ac:dyDescent="0.25">
      <c r="A19" s="39">
        <v>10</v>
      </c>
      <c r="B19" s="10" t="str">
        <f>'Planilha Orçamentária'!D83</f>
        <v>PINTURA</v>
      </c>
      <c r="C19" s="15">
        <f>'Planilha Orçamentária'!I89</f>
        <v>1095.3587448000001</v>
      </c>
      <c r="D19" s="16">
        <f t="shared" si="3"/>
        <v>4.3340916863042395E-2</v>
      </c>
      <c r="E19" s="20"/>
      <c r="F19" s="20">
        <f t="shared" si="0"/>
        <v>0</v>
      </c>
      <c r="G19" s="20"/>
      <c r="H19" s="20">
        <f t="shared" si="1"/>
        <v>0</v>
      </c>
      <c r="I19" s="20">
        <v>1</v>
      </c>
      <c r="J19" s="20">
        <f t="shared" si="2"/>
        <v>1</v>
      </c>
    </row>
    <row r="20" spans="1:10" x14ac:dyDescent="0.25">
      <c r="A20" s="39">
        <v>11</v>
      </c>
      <c r="B20" s="10" t="str">
        <f>'Planilha Orçamentária'!D90</f>
        <v>SERVIÇOS COMPLEMENTARES</v>
      </c>
      <c r="C20" s="15">
        <f>'Planilha Orçamentária'!I94</f>
        <v>715.09075334999989</v>
      </c>
      <c r="D20" s="16">
        <f t="shared" si="3"/>
        <v>2.8294555585194701E-2</v>
      </c>
      <c r="E20" s="20"/>
      <c r="F20" s="20">
        <f t="shared" si="0"/>
        <v>0</v>
      </c>
      <c r="G20" s="20"/>
      <c r="H20" s="20">
        <f t="shared" si="1"/>
        <v>0</v>
      </c>
      <c r="I20" s="20">
        <v>1</v>
      </c>
      <c r="J20" s="20">
        <f t="shared" si="2"/>
        <v>1</v>
      </c>
    </row>
    <row r="21" spans="1:10" x14ac:dyDescent="0.25">
      <c r="A21" s="5"/>
      <c r="B21" s="17" t="s">
        <v>25</v>
      </c>
      <c r="C21" s="18">
        <f>SUM(C10:C20)</f>
        <v>25273.086590699997</v>
      </c>
      <c r="D21" s="16">
        <f>SUM(D10:D20)</f>
        <v>1.0000000000000002</v>
      </c>
      <c r="E21" s="20">
        <f>(E10*$C10+E11*$C11+E12*$C12+E13*$C13+E14*$C14+E15*$C15+E16*$C16+E17*$C17+E18*$C18+E19*$C19+E20*$C20)/$C$21</f>
        <v>0.3198036880752102</v>
      </c>
      <c r="F21" s="20">
        <f>E21</f>
        <v>0.3198036880752102</v>
      </c>
      <c r="G21" s="20">
        <f>(G10*$C10+G11*$C11+G12*$C12+G13*$C13+G14*$C14+G15*$C15+G16*$C16+G17*$C17+G18*$C18+G19*$C19+G20*$C20)/$C$21</f>
        <v>0.34882160006621599</v>
      </c>
      <c r="H21" s="20">
        <f>F21+G21</f>
        <v>0.66862528814142619</v>
      </c>
      <c r="I21" s="20">
        <f>(I10*$C10+I11*$C11+I12*$C12+I13*$C13+I14*$C14+I15*$C15+I16*$C16+I17*$C17+I18*$C18+I19*$C19+I20*$C20)/$C$21</f>
        <v>0.33137471185857392</v>
      </c>
      <c r="J21" s="20">
        <f>H21+I21</f>
        <v>1</v>
      </c>
    </row>
    <row r="22" spans="1:10" x14ac:dyDescent="0.25">
      <c r="A22" s="1" t="str">
        <f>'Planilha Orçamentária'!A96</f>
        <v>(Vinte e Cinco Mil Cento e Duzentos e Setenta e Três Reais e Nove Centavos)</v>
      </c>
    </row>
    <row r="23" spans="1:10" x14ac:dyDescent="0.25">
      <c r="A23" t="str">
        <f>'Planilha Orçamentária'!A97</f>
        <v>Fontes: SINAPI Nov/2018, Boletim CPOS 174 (Nov/2018)</v>
      </c>
    </row>
    <row r="28" spans="1:10" x14ac:dyDescent="0.25">
      <c r="B28" s="22" t="s">
        <v>26</v>
      </c>
      <c r="I28" s="21" t="s">
        <v>29</v>
      </c>
    </row>
    <row r="29" spans="1:10" x14ac:dyDescent="0.25">
      <c r="B29" s="22" t="s">
        <v>27</v>
      </c>
      <c r="I29" s="21" t="s">
        <v>30</v>
      </c>
    </row>
    <row r="30" spans="1:10" x14ac:dyDescent="0.25">
      <c r="B30" s="22" t="s">
        <v>28</v>
      </c>
      <c r="I30" s="21" t="s">
        <v>31</v>
      </c>
    </row>
    <row r="33" spans="3:7" x14ac:dyDescent="0.25">
      <c r="C33" s="51" t="s">
        <v>34</v>
      </c>
      <c r="D33" s="51"/>
      <c r="E33" s="51"/>
      <c r="F33" s="51"/>
      <c r="G33" s="48"/>
    </row>
    <row r="34" spans="3:7" x14ac:dyDescent="0.25">
      <c r="C34" s="51" t="s">
        <v>32</v>
      </c>
      <c r="D34" s="51"/>
      <c r="E34" s="51"/>
      <c r="F34" s="51"/>
      <c r="G34" s="48"/>
    </row>
    <row r="35" spans="3:7" x14ac:dyDescent="0.25">
      <c r="C35" s="51" t="s">
        <v>33</v>
      </c>
      <c r="D35" s="51"/>
      <c r="E35" s="51"/>
      <c r="F35" s="51"/>
      <c r="G35" s="48"/>
    </row>
  </sheetData>
  <mergeCells count="11">
    <mergeCell ref="C33:F33"/>
    <mergeCell ref="C34:F34"/>
    <mergeCell ref="C35:F35"/>
    <mergeCell ref="A7:J7"/>
    <mergeCell ref="A8:A9"/>
    <mergeCell ref="B8:B9"/>
    <mergeCell ref="C8:C9"/>
    <mergeCell ref="D8:D9"/>
    <mergeCell ref="E8:F8"/>
    <mergeCell ref="I8:J8"/>
    <mergeCell ref="G8:H8"/>
  </mergeCells>
  <printOptions horizontalCentered="1" verticalCentered="1"/>
  <pageMargins left="0.51181102362204722" right="0.51181102362204722" top="1.3779527559055118" bottom="0.78740157480314965" header="0.31496062992125984" footer="0.31496062992125984"/>
  <pageSetup paperSize="9" scale="87" orientation="landscape" horizontalDpi="300" verticalDpi="0" r:id="rId1"/>
  <headerFooter scaleWithDoc="0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2019-02-25T15:08:01Z</dcterms:modified>
</cp:coreProperties>
</file>