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/>
  <mc:AlternateContent xmlns:mc="http://schemas.openxmlformats.org/markup-compatibility/2006">
    <mc:Choice Requires="x15">
      <x15ac:absPath xmlns:x15ac="http://schemas.microsoft.com/office/spreadsheetml/2010/11/ac" url="C:\Users\Usuário\Desktop\PREFEITURA\2019\OBRAS\RECAPE\RECAPE AV. VITÓRIA RÉGIA\"/>
    </mc:Choice>
  </mc:AlternateContent>
  <xr:revisionPtr revIDLastSave="0" documentId="13_ncr:1_{CAED5D76-F125-4261-8625-B3C5F4875A56}" xr6:coauthVersionLast="43" xr6:coauthVersionMax="43" xr10:uidLastSave="{00000000-0000-0000-0000-000000000000}"/>
  <bookViews>
    <workbookView xWindow="-120" yWindow="-120" windowWidth="20730" windowHeight="11160" activeTab="1" xr2:uid="{00000000-000D-0000-FFFF-FFFF00000000}"/>
  </bookViews>
  <sheets>
    <sheet name="Planilha Orçamentária" sheetId="1" r:id="rId1"/>
    <sheet name="Cronograma Físico Financeiro" sheetId="5" r:id="rId2"/>
  </sheets>
  <externalReferences>
    <externalReference r:id="rId3"/>
    <externalReference r:id="rId4"/>
    <externalReference r:id="rId5"/>
    <externalReference r:id="rId6"/>
  </externalReferences>
  <definedNames>
    <definedName name="_xlnm.Print_Area" localSheetId="0">'Planilha Orçamentária'!$A$1:$I$56</definedName>
    <definedName name="_xlnm.Database">TEXT([1]Dados!$G$29,"mm-aaaa")</definedName>
    <definedName name="Fonte">'Planilha Orçamentária'!#REF!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10" i="5" l="1"/>
  <c r="H11" i="5"/>
  <c r="H9" i="5"/>
  <c r="G10" i="5"/>
  <c r="G11" i="5"/>
  <c r="G9" i="5"/>
  <c r="I35" i="1"/>
  <c r="I32" i="1"/>
  <c r="I24" i="1"/>
  <c r="I18" i="1"/>
  <c r="C9" i="5" l="1"/>
  <c r="E9" i="5" s="1"/>
  <c r="B9" i="5"/>
  <c r="H20" i="1" l="1"/>
  <c r="H22" i="1"/>
  <c r="E29" i="1" l="1"/>
  <c r="E28" i="1"/>
  <c r="P33" i="1" l="1"/>
  <c r="P32" i="1" l="1"/>
  <c r="N34" i="1" l="1"/>
  <c r="N36" i="1" s="1"/>
  <c r="I29" i="1" l="1"/>
  <c r="H31" i="1" l="1"/>
  <c r="H21" i="1" l="1"/>
  <c r="H23" i="1" l="1"/>
  <c r="H17" i="1" l="1"/>
  <c r="I17" i="1" l="1"/>
  <c r="H28" i="1" l="1"/>
  <c r="I28" i="1" s="1"/>
  <c r="H27" i="1"/>
  <c r="I27" i="1" s="1"/>
  <c r="I31" i="1" l="1"/>
  <c r="C11" i="5" l="1"/>
  <c r="E21" i="1"/>
  <c r="I21" i="1" s="1"/>
  <c r="E20" i="1"/>
  <c r="I20" i="1" s="1"/>
  <c r="E23" i="1"/>
  <c r="I23" i="1" s="1"/>
  <c r="E22" i="1"/>
  <c r="I22" i="1" s="1"/>
  <c r="E11" i="5" l="1"/>
  <c r="C10" i="5" l="1"/>
  <c r="E10" i="5" l="1"/>
  <c r="C12" i="5"/>
  <c r="D10" i="5" s="1"/>
  <c r="P31" i="1"/>
  <c r="P34" i="1" s="1"/>
  <c r="D12" i="5" l="1"/>
  <c r="D9" i="5"/>
  <c r="D11" i="5"/>
  <c r="F12" i="5"/>
  <c r="G12" i="5"/>
  <c r="E12" i="5"/>
  <c r="H12" i="5" l="1"/>
</calcChain>
</file>

<file path=xl/sharedStrings.xml><?xml version="1.0" encoding="utf-8"?>
<sst xmlns="http://schemas.openxmlformats.org/spreadsheetml/2006/main" count="100" uniqueCount="77">
  <si>
    <t>Secretaria de Obras Rua Guanabara, 256 – Vila Guanabara – cep 16203-030 – tel. 18 3643 6170 – sosp@birigui.sp.gov.br</t>
  </si>
  <si>
    <t xml:space="preserve">PREFEITURA DO MUNICIPIO DE BIRIGUI - PLANILHA ORÇAMENTÁRIA PARA INFRAESTRUTURA </t>
  </si>
  <si>
    <t>REF.</t>
  </si>
  <si>
    <t>ITEM</t>
  </si>
  <si>
    <t>DESCRIÇÃO</t>
  </si>
  <si>
    <t>TOTAL</t>
  </si>
  <si>
    <t>CPOS</t>
  </si>
  <si>
    <t>m²</t>
  </si>
  <si>
    <t>m³</t>
  </si>
  <si>
    <t>SINAPI</t>
  </si>
  <si>
    <t>1.1</t>
  </si>
  <si>
    <t>1.0</t>
  </si>
  <si>
    <t>2.0</t>
  </si>
  <si>
    <t>VALOR UNIT.</t>
  </si>
  <si>
    <t>Recapeamento asfáltico</t>
  </si>
  <si>
    <t>Sinalização viária</t>
  </si>
  <si>
    <t>m</t>
  </si>
  <si>
    <t>QUANT.</t>
  </si>
  <si>
    <t>UNID.</t>
  </si>
  <si>
    <t>RECAPEAMENTO ASFÁLTICO EM C.B.U.Q.</t>
  </si>
  <si>
    <t>SUBTOTAL:</t>
  </si>
  <si>
    <t>CÓDIGO</t>
  </si>
  <si>
    <t>TOTAL:</t>
  </si>
  <si>
    <t>BDI =</t>
  </si>
  <si>
    <t>VALOR UNIT. C/ BDI</t>
  </si>
  <si>
    <t>3.0</t>
  </si>
  <si>
    <t>3.1</t>
  </si>
  <si>
    <t>Placa de obra</t>
  </si>
  <si>
    <t xml:space="preserve">SUBTOTAL: </t>
  </si>
  <si>
    <t>54.03.210</t>
  </si>
  <si>
    <t>2.2</t>
  </si>
  <si>
    <t>Placa de logradouro</t>
  </si>
  <si>
    <t>2.1</t>
  </si>
  <si>
    <t>3.2</t>
  </si>
  <si>
    <t>Pintura de PARE</t>
  </si>
  <si>
    <t>98228</t>
  </si>
  <si>
    <t>Estaca broca de concreto, diâmetro 20cm, profundidade de até 3m, escavação manual com trado concha, não armada.</t>
  </si>
  <si>
    <t>3.1.1</t>
  </si>
  <si>
    <t>3.1.2</t>
  </si>
  <si>
    <t>3.1.3</t>
  </si>
  <si>
    <t>3.2.1</t>
  </si>
  <si>
    <t>74209/001</t>
  </si>
  <si>
    <t>Placa de obra em chapa de aço galvanizado</t>
  </si>
  <si>
    <t>73916/002</t>
  </si>
  <si>
    <t>Placa esmlatada para identificação de rua, dimensões 45x25cm</t>
  </si>
  <si>
    <t>un.</t>
  </si>
  <si>
    <t>Tubo de aço galvanizado com costura, classe média, conexão ranhurada, DN 50 (2"), instalado em prumadas - fornecimento e instação</t>
  </si>
  <si>
    <t>92335</t>
  </si>
  <si>
    <t>72947</t>
  </si>
  <si>
    <t>Sinalização horizontal com tinta retrofletiva a base de resina acrílica com microesferas de vidro</t>
  </si>
  <si>
    <t xml:space="preserve">Fonte de Pesquisa Utilizada: </t>
  </si>
  <si>
    <t>OBJETO : Recapeamento ásfáltico em Concreto Betuminoso Usinado a Quente - C.B.U.Q.</t>
  </si>
  <si>
    <t>54.03.250</t>
  </si>
  <si>
    <t>Revestimento de pré-misturado a quente</t>
  </si>
  <si>
    <t xml:space="preserve">CPOS </t>
  </si>
  <si>
    <t>Varrição de pavimento para recapeamento</t>
  </si>
  <si>
    <t>54.01.410</t>
  </si>
  <si>
    <t>54.03.230</t>
  </si>
  <si>
    <t>Imprimação betuminosa ligante</t>
  </si>
  <si>
    <t>CPOS - COMPANHIA PAULISTA DE OBRAS E SERVIÇOS - VERSÃO UTILIZADA: 176</t>
  </si>
  <si>
    <t xml:space="preserve">SINAPI - SISTEMA NACIONAL DE PREÇOS E ÍNDICES PARA CONSTRUÇÃO CIVIL 05/2019 </t>
  </si>
  <si>
    <t>CRONOGRAMA FISICO FINANCEIRO</t>
  </si>
  <si>
    <t>PROPONENTE: Prefeitura Municipal de Birigui</t>
  </si>
  <si>
    <t>DESCRIÇÃO DOS SERVIÇOS</t>
  </si>
  <si>
    <t>VALOR</t>
  </si>
  <si>
    <t>PESO (%)</t>
  </si>
  <si>
    <t>Mês 1</t>
  </si>
  <si>
    <t>TOTAL ACUMULADO</t>
  </si>
  <si>
    <t>VALOR (R$)</t>
  </si>
  <si>
    <t>TOTAIS</t>
  </si>
  <si>
    <t>LOCAL : Avenida Vitória Régia</t>
  </si>
  <si>
    <t xml:space="preserve">Camada de rolamento em concreto asfáltico usinado a quente - CBUQ </t>
  </si>
  <si>
    <t>(Novecentos e trinta e três mil, seiscentos e noventa e seis reais e sessenta e nove centavos)</t>
  </si>
  <si>
    <t>Birigui, 01 de agosto 2019</t>
  </si>
  <si>
    <t>Birigui, 01 de agosto de 2019</t>
  </si>
  <si>
    <t>OBJETO: Recapeamento asfáltico Avenida Vitória Régia</t>
  </si>
  <si>
    <t>LOCAL: Bairros Cidade Jardim, Jardim São Braz, Francisco Sanches Arriaga - COHAB III e Residencial Monte Líbano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</si>
</sst>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164" formatCode="&quot;R$ &quot;#,##0.00"/>
    <numFmt numFmtId="165" formatCode="&quot;R$&quot;\ #,##0.00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匠牥晩††††††††††"/>
    </font>
    <font>
      <sz val="11"/>
      <color theme="1"/>
      <name val="Calibri"/>
      <family val="2"/>
      <scheme val="minor"/>
    </font>
    <font>
      <b/>
      <i/>
      <sz val="10"/>
      <color theme="1"/>
      <name val="Bookman Old Style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sz val="12"/>
      <color theme="1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i/>
      <u/>
      <sz val="11"/>
      <color theme="1"/>
      <name val="Arial"/>
      <family val="2"/>
    </font>
    <font>
      <sz val="11"/>
      <color theme="1"/>
      <name val="Arial"/>
      <family val="2"/>
    </font>
    <font>
      <b/>
      <i/>
      <u/>
      <sz val="12"/>
      <color theme="1"/>
      <name val="Arial"/>
      <family val="2"/>
    </font>
    <font>
      <b/>
      <i/>
      <u/>
      <sz val="10"/>
      <color theme="1"/>
      <name val="Arial"/>
      <family val="2"/>
    </font>
    <font>
      <i/>
      <u/>
      <sz val="10"/>
      <color theme="1"/>
      <name val="Arial"/>
      <family val="2"/>
    </font>
    <font>
      <sz val="12"/>
      <color theme="1"/>
      <name val="Arial"/>
      <family val="2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</borders>
  <cellStyleXfs count="4">
    <xf numFmtId="0" fontId="0" fillId="0" borderId="0"/>
    <xf numFmtId="0" fontId="2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48">
    <xf numFmtId="0" fontId="0" fillId="0" borderId="0" xfId="0"/>
    <xf numFmtId="0" fontId="3" fillId="0" borderId="0" xfId="0" applyFont="1"/>
    <xf numFmtId="0" fontId="3" fillId="0" borderId="0" xfId="0" applyFont="1" applyAlignment="1"/>
    <xf numFmtId="0" fontId="3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 vertical="top"/>
    </xf>
    <xf numFmtId="0" fontId="7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 wrapText="1"/>
    </xf>
    <xf numFmtId="0" fontId="3" fillId="6" borderId="0" xfId="0" applyFont="1" applyFill="1" applyAlignment="1">
      <alignment vertical="center"/>
    </xf>
    <xf numFmtId="49" fontId="9" fillId="4" borderId="3" xfId="0" applyNumberFormat="1" applyFont="1" applyFill="1" applyBorder="1" applyAlignment="1">
      <alignment vertical="center" wrapText="1"/>
    </xf>
    <xf numFmtId="49" fontId="9" fillId="4" borderId="4" xfId="0" applyNumberFormat="1" applyFont="1" applyFill="1" applyBorder="1" applyAlignment="1">
      <alignment vertical="center" wrapText="1"/>
    </xf>
    <xf numFmtId="0" fontId="3" fillId="5" borderId="0" xfId="0" applyFont="1" applyFill="1" applyAlignment="1"/>
    <xf numFmtId="0" fontId="3" fillId="5" borderId="0" xfId="0" applyFont="1" applyFill="1"/>
    <xf numFmtId="0" fontId="10" fillId="4" borderId="1" xfId="0" applyFont="1" applyFill="1" applyBorder="1" applyAlignment="1">
      <alignment horizontal="center" vertical="center"/>
    </xf>
    <xf numFmtId="49" fontId="10" fillId="4" borderId="1" xfId="0" applyNumberFormat="1" applyFont="1" applyFill="1" applyBorder="1" applyAlignment="1">
      <alignment horizontal="center" vertical="center"/>
    </xf>
    <xf numFmtId="49" fontId="10" fillId="4" borderId="1" xfId="0" applyNumberFormat="1" applyFont="1" applyFill="1" applyBorder="1" applyAlignment="1">
      <alignment horizontal="left" vertical="center" wrapText="1"/>
    </xf>
    <xf numFmtId="0" fontId="10" fillId="4" borderId="1" xfId="0" applyNumberFormat="1" applyFont="1" applyFill="1" applyBorder="1" applyAlignment="1">
      <alignment horizontal="center" vertical="center" wrapText="1"/>
    </xf>
    <xf numFmtId="164" fontId="10" fillId="4" borderId="1" xfId="0" applyNumberFormat="1" applyFont="1" applyFill="1" applyBorder="1" applyAlignment="1">
      <alignment horizontal="right" vertical="center"/>
    </xf>
    <xf numFmtId="164" fontId="10" fillId="4" borderId="1" xfId="0" applyNumberFormat="1" applyFont="1" applyFill="1" applyBorder="1" applyAlignment="1">
      <alignment vertical="center"/>
    </xf>
    <xf numFmtId="164" fontId="8" fillId="3" borderId="1" xfId="0" applyNumberFormat="1" applyFont="1" applyFill="1" applyBorder="1"/>
    <xf numFmtId="0" fontId="10" fillId="4" borderId="4" xfId="0" applyFont="1" applyFill="1" applyBorder="1" applyAlignment="1">
      <alignment horizontal="center" vertical="center"/>
    </xf>
    <xf numFmtId="49" fontId="11" fillId="4" borderId="1" xfId="1" applyNumberFormat="1" applyFont="1" applyFill="1" applyBorder="1" applyAlignment="1">
      <alignment horizontal="center" vertical="center"/>
    </xf>
    <xf numFmtId="49" fontId="11" fillId="4" borderId="3" xfId="1" applyNumberFormat="1" applyFont="1" applyFill="1" applyBorder="1" applyAlignment="1">
      <alignment vertical="center"/>
    </xf>
    <xf numFmtId="49" fontId="11" fillId="4" borderId="4" xfId="1" applyNumberFormat="1" applyFont="1" applyFill="1" applyBorder="1" applyAlignment="1">
      <alignment vertical="center"/>
    </xf>
    <xf numFmtId="0" fontId="3" fillId="4" borderId="0" xfId="0" applyFont="1" applyFill="1" applyAlignment="1"/>
    <xf numFmtId="0" fontId="3" fillId="4" borderId="0" xfId="0" applyFont="1" applyFill="1"/>
    <xf numFmtId="0" fontId="9" fillId="4" borderId="5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center" vertical="center"/>
    </xf>
    <xf numFmtId="10" fontId="9" fillId="4" borderId="11" xfId="2" applyNumberFormat="1" applyFont="1" applyFill="1" applyBorder="1" applyAlignment="1">
      <alignment horizontal="center" vertical="center"/>
    </xf>
    <xf numFmtId="164" fontId="8" fillId="4" borderId="6" xfId="0" applyNumberFormat="1" applyFont="1" applyFill="1" applyBorder="1"/>
    <xf numFmtId="165" fontId="9" fillId="3" borderId="4" xfId="0" applyNumberFormat="1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wrapText="1"/>
    </xf>
    <xf numFmtId="0" fontId="14" fillId="0" borderId="0" xfId="0" applyFont="1" applyAlignment="1">
      <alignment horizontal="center" wrapText="1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top"/>
    </xf>
    <xf numFmtId="0" fontId="13" fillId="0" borderId="0" xfId="0" applyFont="1" applyBorder="1"/>
    <xf numFmtId="0" fontId="15" fillId="0" borderId="0" xfId="0" applyFont="1" applyBorder="1" applyAlignment="1">
      <alignment horizontal="left"/>
    </xf>
    <xf numFmtId="0" fontId="16" fillId="0" borderId="0" xfId="0" applyFont="1" applyBorder="1" applyAlignment="1">
      <alignment horizontal="left"/>
    </xf>
    <xf numFmtId="0" fontId="16" fillId="0" borderId="0" xfId="0" applyFont="1" applyBorder="1" applyAlignment="1">
      <alignment horizontal="center" vertical="top"/>
    </xf>
    <xf numFmtId="0" fontId="3" fillId="0" borderId="0" xfId="0" applyFont="1" applyBorder="1"/>
    <xf numFmtId="0" fontId="3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49" fontId="10" fillId="4" borderId="1" xfId="0" applyNumberFormat="1" applyFont="1" applyFill="1" applyBorder="1" applyAlignment="1">
      <alignment horizontal="center" vertical="center" wrapText="1"/>
    </xf>
    <xf numFmtId="49" fontId="10" fillId="4" borderId="1" xfId="0" applyNumberFormat="1" applyFont="1" applyFill="1" applyBorder="1" applyAlignment="1">
      <alignment horizontal="left" vertical="center"/>
    </xf>
    <xf numFmtId="0" fontId="1" fillId="5" borderId="0" xfId="0" applyFont="1" applyFill="1" applyAlignment="1"/>
    <xf numFmtId="0" fontId="1" fillId="5" borderId="0" xfId="0" applyFont="1" applyFill="1"/>
    <xf numFmtId="49" fontId="9" fillId="4" borderId="2" xfId="0" applyNumberFormat="1" applyFont="1" applyFill="1" applyBorder="1" applyAlignment="1">
      <alignment horizontal="center" vertical="center" wrapText="1"/>
    </xf>
    <xf numFmtId="4" fontId="10" fillId="4" borderId="1" xfId="0" applyNumberFormat="1" applyFont="1" applyFill="1" applyBorder="1" applyAlignment="1">
      <alignment horizontal="center" vertical="center"/>
    </xf>
    <xf numFmtId="4" fontId="11" fillId="4" borderId="3" xfId="1" applyNumberFormat="1" applyFont="1" applyFill="1" applyBorder="1" applyAlignment="1">
      <alignment vertical="center"/>
    </xf>
    <xf numFmtId="44" fontId="3" fillId="5" borderId="0" xfId="3" applyFont="1" applyFill="1"/>
    <xf numFmtId="44" fontId="3" fillId="0" borderId="0" xfId="3" applyFont="1"/>
    <xf numFmtId="165" fontId="3" fillId="5" borderId="0" xfId="0" applyNumberFormat="1" applyFont="1" applyFill="1"/>
    <xf numFmtId="165" fontId="3" fillId="5" borderId="0" xfId="3" applyNumberFormat="1" applyFont="1" applyFill="1"/>
    <xf numFmtId="165" fontId="3" fillId="5" borderId="0" xfId="0" applyNumberFormat="1" applyFont="1" applyFill="1" applyAlignment="1"/>
    <xf numFmtId="2" fontId="10" fillId="4" borderId="1" xfId="0" applyNumberFormat="1" applyFont="1" applyFill="1" applyBorder="1" applyAlignment="1">
      <alignment horizontal="center" vertical="center"/>
    </xf>
    <xf numFmtId="49" fontId="9" fillId="4" borderId="3" xfId="0" applyNumberFormat="1" applyFont="1" applyFill="1" applyBorder="1" applyAlignment="1">
      <alignment horizontal="left" vertical="center" wrapText="1"/>
    </xf>
    <xf numFmtId="0" fontId="17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49" fontId="10" fillId="4" borderId="4" xfId="0" applyNumberFormat="1" applyFont="1" applyFill="1" applyBorder="1" applyAlignment="1">
      <alignment horizontal="center" vertical="center"/>
    </xf>
    <xf numFmtId="0" fontId="19" fillId="0" borderId="0" xfId="0" applyFont="1"/>
    <xf numFmtId="44" fontId="19" fillId="0" borderId="0" xfId="0" applyNumberFormat="1" applyFont="1"/>
    <xf numFmtId="0" fontId="20" fillId="7" borderId="5" xfId="0" applyFont="1" applyFill="1" applyBorder="1"/>
    <xf numFmtId="0" fontId="20" fillId="7" borderId="11" xfId="0" applyFont="1" applyFill="1" applyBorder="1"/>
    <xf numFmtId="44" fontId="20" fillId="7" borderId="11" xfId="0" applyNumberFormat="1" applyFont="1" applyFill="1" applyBorder="1"/>
    <xf numFmtId="0" fontId="19" fillId="7" borderId="11" xfId="0" applyFont="1" applyFill="1" applyBorder="1"/>
    <xf numFmtId="0" fontId="19" fillId="7" borderId="6" xfId="0" applyFont="1" applyFill="1" applyBorder="1"/>
    <xf numFmtId="0" fontId="20" fillId="7" borderId="7" xfId="0" applyFont="1" applyFill="1" applyBorder="1"/>
    <xf numFmtId="0" fontId="20" fillId="7" borderId="9" xfId="0" applyFont="1" applyFill="1" applyBorder="1"/>
    <xf numFmtId="0" fontId="20" fillId="7" borderId="12" xfId="0" applyFont="1" applyFill="1" applyBorder="1"/>
    <xf numFmtId="44" fontId="20" fillId="7" borderId="12" xfId="0" applyNumberFormat="1" applyFont="1" applyFill="1" applyBorder="1"/>
    <xf numFmtId="0" fontId="19" fillId="7" borderId="12" xfId="0" applyFont="1" applyFill="1" applyBorder="1"/>
    <xf numFmtId="0" fontId="19" fillId="0" borderId="13" xfId="0" applyFont="1" applyBorder="1"/>
    <xf numFmtId="0" fontId="20" fillId="8" borderId="19" xfId="0" applyFont="1" applyFill="1" applyBorder="1" applyAlignment="1">
      <alignment horizontal="center" vertical="center"/>
    </xf>
    <xf numFmtId="0" fontId="20" fillId="8" borderId="20" xfId="0" applyFont="1" applyFill="1" applyBorder="1" applyAlignment="1">
      <alignment horizontal="center" vertical="center"/>
    </xf>
    <xf numFmtId="0" fontId="19" fillId="4" borderId="21" xfId="0" applyFont="1" applyFill="1" applyBorder="1" applyAlignment="1">
      <alignment horizontal="center" vertical="center"/>
    </xf>
    <xf numFmtId="44" fontId="10" fillId="4" borderId="22" xfId="0" applyNumberFormat="1" applyFont="1" applyFill="1" applyBorder="1"/>
    <xf numFmtId="2" fontId="10" fillId="4" borderId="11" xfId="0" applyNumberFormat="1" applyFont="1" applyFill="1" applyBorder="1" applyAlignment="1">
      <alignment horizontal="center"/>
    </xf>
    <xf numFmtId="44" fontId="10" fillId="4" borderId="23" xfId="0" applyNumberFormat="1" applyFont="1" applyFill="1" applyBorder="1"/>
    <xf numFmtId="2" fontId="10" fillId="4" borderId="24" xfId="0" applyNumberFormat="1" applyFont="1" applyFill="1" applyBorder="1" applyAlignment="1">
      <alignment horizontal="center" vertical="center"/>
    </xf>
    <xf numFmtId="0" fontId="19" fillId="4" borderId="25" xfId="0" applyFont="1" applyFill="1" applyBorder="1" applyAlignment="1">
      <alignment horizontal="center" vertical="center"/>
    </xf>
    <xf numFmtId="44" fontId="10" fillId="4" borderId="26" xfId="0" applyNumberFormat="1" applyFont="1" applyFill="1" applyBorder="1"/>
    <xf numFmtId="44" fontId="10" fillId="4" borderId="27" xfId="0" applyNumberFormat="1" applyFont="1" applyFill="1" applyBorder="1"/>
    <xf numFmtId="0" fontId="19" fillId="4" borderId="26" xfId="0" applyFont="1" applyFill="1" applyBorder="1" applyAlignment="1">
      <alignment horizontal="center" vertical="center"/>
    </xf>
    <xf numFmtId="44" fontId="10" fillId="4" borderId="28" xfId="0" applyNumberFormat="1" applyFont="1" applyFill="1" applyBorder="1" applyAlignment="1">
      <alignment horizontal="center" vertical="center"/>
    </xf>
    <xf numFmtId="0" fontId="20" fillId="8" borderId="29" xfId="0" applyFont="1" applyFill="1" applyBorder="1"/>
    <xf numFmtId="0" fontId="20" fillId="8" borderId="29" xfId="0" applyFont="1" applyFill="1" applyBorder="1" applyAlignment="1">
      <alignment horizontal="right"/>
    </xf>
    <xf numFmtId="44" fontId="20" fillId="8" borderId="29" xfId="0" applyNumberFormat="1" applyFont="1" applyFill="1" applyBorder="1"/>
    <xf numFmtId="44" fontId="20" fillId="8" borderId="30" xfId="0" applyNumberFormat="1" applyFont="1" applyFill="1" applyBorder="1"/>
    <xf numFmtId="10" fontId="20" fillId="8" borderId="31" xfId="2" applyNumberFormat="1" applyFont="1" applyFill="1" applyBorder="1" applyAlignment="1">
      <alignment horizontal="center" vertical="center"/>
    </xf>
    <xf numFmtId="49" fontId="10" fillId="4" borderId="22" xfId="0" applyNumberFormat="1" applyFont="1" applyFill="1" applyBorder="1"/>
    <xf numFmtId="49" fontId="10" fillId="4" borderId="26" xfId="0" applyNumberFormat="1" applyFont="1" applyFill="1" applyBorder="1"/>
    <xf numFmtId="49" fontId="9" fillId="4" borderId="2" xfId="0" applyNumberFormat="1" applyFont="1" applyFill="1" applyBorder="1" applyAlignment="1">
      <alignment horizontal="left" vertical="center"/>
    </xf>
    <xf numFmtId="49" fontId="10" fillId="4" borderId="15" xfId="0" applyNumberFormat="1" applyFont="1" applyFill="1" applyBorder="1"/>
    <xf numFmtId="9" fontId="20" fillId="8" borderId="29" xfId="2" applyFont="1" applyFill="1" applyBorder="1" applyAlignment="1">
      <alignment horizontal="center"/>
    </xf>
    <xf numFmtId="164" fontId="8" fillId="3" borderId="1" xfId="0" applyNumberFormat="1" applyFont="1" applyFill="1" applyBorder="1" applyAlignment="1">
      <alignment vertical="center"/>
    </xf>
    <xf numFmtId="49" fontId="8" fillId="4" borderId="2" xfId="0" applyNumberFormat="1" applyFont="1" applyFill="1" applyBorder="1" applyAlignment="1">
      <alignment horizontal="center" vertical="center"/>
    </xf>
    <xf numFmtId="49" fontId="8" fillId="4" borderId="4" xfId="0" applyNumberFormat="1" applyFont="1" applyFill="1" applyBorder="1" applyAlignment="1">
      <alignment horizontal="center" vertical="center"/>
    </xf>
    <xf numFmtId="49" fontId="9" fillId="4" borderId="2" xfId="0" applyNumberFormat="1" applyFont="1" applyFill="1" applyBorder="1" applyAlignment="1">
      <alignment horizontal="left" vertical="center" wrapText="1"/>
    </xf>
    <xf numFmtId="49" fontId="9" fillId="4" borderId="3" xfId="0" applyNumberFormat="1" applyFont="1" applyFill="1" applyBorder="1" applyAlignment="1">
      <alignment horizontal="left" vertical="center" wrapText="1"/>
    </xf>
    <xf numFmtId="0" fontId="9" fillId="4" borderId="2" xfId="0" applyFont="1" applyFill="1" applyBorder="1" applyAlignment="1">
      <alignment horizontal="right" vertical="center"/>
    </xf>
    <xf numFmtId="0" fontId="9" fillId="4" borderId="3" xfId="0" applyFont="1" applyFill="1" applyBorder="1" applyAlignment="1">
      <alignment horizontal="right" vertical="center"/>
    </xf>
    <xf numFmtId="0" fontId="9" fillId="4" borderId="4" xfId="0" applyFont="1" applyFill="1" applyBorder="1" applyAlignment="1">
      <alignment horizontal="right" vertical="center"/>
    </xf>
    <xf numFmtId="0" fontId="9" fillId="3" borderId="2" xfId="0" applyFont="1" applyFill="1" applyBorder="1" applyAlignment="1">
      <alignment horizontal="right" vertical="center"/>
    </xf>
    <xf numFmtId="0" fontId="9" fillId="3" borderId="3" xfId="0" applyFont="1" applyFill="1" applyBorder="1" applyAlignment="1">
      <alignment horizontal="right" vertical="center"/>
    </xf>
    <xf numFmtId="10" fontId="9" fillId="4" borderId="3" xfId="2" applyNumberFormat="1" applyFont="1" applyFill="1" applyBorder="1" applyAlignment="1">
      <alignment horizontal="left" vertical="center"/>
    </xf>
    <xf numFmtId="0" fontId="10" fillId="4" borderId="2" xfId="0" applyFont="1" applyFill="1" applyBorder="1" applyAlignment="1">
      <alignment horizontal="left" vertical="center"/>
    </xf>
    <xf numFmtId="0" fontId="10" fillId="4" borderId="4" xfId="0" applyFont="1" applyFill="1" applyBorder="1" applyAlignment="1">
      <alignment horizontal="left" vertical="center"/>
    </xf>
    <xf numFmtId="49" fontId="11" fillId="4" borderId="2" xfId="1" applyNumberFormat="1" applyFont="1" applyFill="1" applyBorder="1" applyAlignment="1">
      <alignment horizontal="left" vertical="center"/>
    </xf>
    <xf numFmtId="49" fontId="11" fillId="4" borderId="3" xfId="1" applyNumberFormat="1" applyFont="1" applyFill="1" applyBorder="1" applyAlignment="1">
      <alignment horizontal="left" vertical="center"/>
    </xf>
    <xf numFmtId="0" fontId="17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7" fillId="0" borderId="0" xfId="0" applyFont="1" applyBorder="1" applyAlignment="1">
      <alignment horizont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7" fillId="0" borderId="0" xfId="0" applyFont="1" applyBorder="1" applyAlignment="1"/>
    <xf numFmtId="0" fontId="7" fillId="0" borderId="0" xfId="0" applyFont="1" applyBorder="1" applyAlignment="1">
      <alignment horizontal="left" wrapText="1"/>
    </xf>
    <xf numFmtId="49" fontId="8" fillId="3" borderId="2" xfId="0" applyNumberFormat="1" applyFont="1" applyFill="1" applyBorder="1" applyAlignment="1">
      <alignment horizontal="center" vertical="center"/>
    </xf>
    <xf numFmtId="49" fontId="8" fillId="3" borderId="3" xfId="0" applyNumberFormat="1" applyFont="1" applyFill="1" applyBorder="1" applyAlignment="1">
      <alignment horizontal="center" vertical="center"/>
    </xf>
    <xf numFmtId="49" fontId="8" fillId="3" borderId="4" xfId="0" applyNumberFormat="1" applyFont="1" applyFill="1" applyBorder="1" applyAlignment="1">
      <alignment horizontal="center" vertical="center"/>
    </xf>
    <xf numFmtId="0" fontId="19" fillId="4" borderId="0" xfId="0" applyFont="1" applyFill="1" applyBorder="1" applyAlignment="1">
      <alignment horizontal="left" vertical="center"/>
    </xf>
    <xf numFmtId="0" fontId="18" fillId="0" borderId="2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20" fillId="7" borderId="14" xfId="0" applyFont="1" applyFill="1" applyBorder="1" applyAlignment="1">
      <alignment horizontal="center" vertical="center"/>
    </xf>
    <xf numFmtId="0" fontId="20" fillId="7" borderId="18" xfId="0" applyFont="1" applyFill="1" applyBorder="1" applyAlignment="1">
      <alignment horizontal="center" vertical="center"/>
    </xf>
    <xf numFmtId="0" fontId="20" fillId="7" borderId="15" xfId="0" applyFont="1" applyFill="1" applyBorder="1" applyAlignment="1">
      <alignment horizontal="center" vertical="center"/>
    </xf>
    <xf numFmtId="44" fontId="20" fillId="7" borderId="14" xfId="0" applyNumberFormat="1" applyFont="1" applyFill="1" applyBorder="1" applyAlignment="1">
      <alignment horizontal="center" vertical="center"/>
    </xf>
    <xf numFmtId="44" fontId="20" fillId="7" borderId="18" xfId="0" applyNumberFormat="1" applyFont="1" applyFill="1" applyBorder="1" applyAlignment="1">
      <alignment horizontal="center" vertical="center"/>
    </xf>
    <xf numFmtId="0" fontId="20" fillId="7" borderId="16" xfId="0" applyFont="1" applyFill="1" applyBorder="1" applyAlignment="1">
      <alignment horizontal="center"/>
    </xf>
    <xf numFmtId="0" fontId="20" fillId="7" borderId="17" xfId="0" applyFont="1" applyFill="1" applyBorder="1" applyAlignment="1">
      <alignment horizontal="center"/>
    </xf>
    <xf numFmtId="0" fontId="12" fillId="0" borderId="0" xfId="0" applyFont="1" applyFill="1" applyAlignment="1">
      <alignment horizontal="center" wrapText="1"/>
    </xf>
    <xf numFmtId="0" fontId="20" fillId="7" borderId="0" xfId="0" applyFont="1" applyFill="1" applyBorder="1"/>
    <xf numFmtId="44" fontId="20" fillId="7" borderId="0" xfId="0" applyNumberFormat="1" applyFont="1" applyFill="1" applyBorder="1"/>
    <xf numFmtId="0" fontId="19" fillId="7" borderId="0" xfId="0" applyFont="1" applyFill="1" applyBorder="1"/>
    <xf numFmtId="0" fontId="19" fillId="7" borderId="8" xfId="0" applyFont="1" applyFill="1" applyBorder="1"/>
    <xf numFmtId="0" fontId="19" fillId="7" borderId="10" xfId="0" applyFont="1" applyFill="1" applyBorder="1"/>
    <xf numFmtId="2" fontId="10" fillId="4" borderId="32" xfId="0" applyNumberFormat="1" applyFont="1" applyFill="1" applyBorder="1" applyAlignment="1">
      <alignment horizontal="center"/>
    </xf>
    <xf numFmtId="44" fontId="10" fillId="4" borderId="33" xfId="0" applyNumberFormat="1" applyFont="1" applyFill="1" applyBorder="1"/>
    <xf numFmtId="44" fontId="10" fillId="4" borderId="35" xfId="0" applyNumberFormat="1" applyFont="1" applyFill="1" applyBorder="1" applyAlignment="1">
      <alignment horizontal="center" vertical="center"/>
    </xf>
    <xf numFmtId="44" fontId="10" fillId="4" borderId="34" xfId="0" applyNumberFormat="1" applyFont="1" applyFill="1" applyBorder="1" applyAlignment="1">
      <alignment horizontal="center" vertical="center"/>
    </xf>
    <xf numFmtId="2" fontId="10" fillId="4" borderId="36" xfId="0" applyNumberFormat="1" applyFont="1" applyFill="1" applyBorder="1" applyAlignment="1">
      <alignment horizontal="center" vertical="center"/>
    </xf>
    <xf numFmtId="2" fontId="10" fillId="4" borderId="37" xfId="0" applyNumberFormat="1" applyFont="1" applyFill="1" applyBorder="1" applyAlignment="1">
      <alignment horizontal="center" vertical="center"/>
    </xf>
    <xf numFmtId="2" fontId="10" fillId="0" borderId="25" xfId="0" applyNumberFormat="1" applyFont="1" applyFill="1" applyBorder="1" applyAlignment="1">
      <alignment horizontal="center"/>
    </xf>
  </cellXfs>
  <cellStyles count="4">
    <cellStyle name="Moeda" xfId="3" builtinId="4"/>
    <cellStyle name="Normal" xfId="0" builtinId="0"/>
    <cellStyle name="Normal_Boletim 156" xfId="1" xr:uid="{00000000-0005-0000-0000-000002000000}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539197</xdr:colOff>
      <xdr:row>41</xdr:row>
      <xdr:rowOff>771111</xdr:rowOff>
    </xdr:from>
    <xdr:to>
      <xdr:col>3</xdr:col>
      <xdr:colOff>2152649</xdr:colOff>
      <xdr:row>46</xdr:row>
      <xdr:rowOff>152401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 flipH="1">
          <a:off x="539197" y="11658186"/>
          <a:ext cx="3661327" cy="110531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200" b="1">
              <a:latin typeface="Arial" pitchFamily="34" charset="0"/>
              <a:cs typeface="Arial" pitchFamily="34" charset="0"/>
            </a:rPr>
            <a:t>________________________________________</a:t>
          </a:r>
        </a:p>
        <a:p>
          <a:pPr algn="ctr"/>
          <a:endParaRPr lang="pt-BR" sz="100" b="1">
            <a:latin typeface="Arial" pitchFamily="34" charset="0"/>
            <a:cs typeface="Arial" pitchFamily="34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latin typeface="Arial" pitchFamily="34" charset="0"/>
              <a:cs typeface="Arial" pitchFamily="34" charset="0"/>
            </a:rPr>
            <a:t>Gabriela</a:t>
          </a:r>
          <a:r>
            <a:rPr lang="pt-BR" sz="1100" b="1" baseline="0">
              <a:latin typeface="Arial" pitchFamily="34" charset="0"/>
              <a:cs typeface="Arial" pitchFamily="34" charset="0"/>
            </a:rPr>
            <a:t> de Oliveira Freire Silva</a:t>
          </a:r>
          <a:endParaRPr lang="pt-BR" sz="100" b="1">
            <a:latin typeface="Arial" pitchFamily="34" charset="0"/>
            <a:cs typeface="Arial" pitchFamily="34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latin typeface="Arial" pitchFamily="34" charset="0"/>
              <a:cs typeface="Arial" pitchFamily="34" charset="0"/>
            </a:rPr>
            <a:t>Engenheira  Responsável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CREA: 5070252260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ART:28027230190967909</a:t>
          </a:r>
        </a:p>
      </xdr:txBody>
    </xdr:sp>
    <xdr:clientData/>
  </xdr:twoCellAnchor>
  <xdr:twoCellAnchor>
    <xdr:from>
      <xdr:col>3</xdr:col>
      <xdr:colOff>2674649</xdr:colOff>
      <xdr:row>49</xdr:row>
      <xdr:rowOff>82072</xdr:rowOff>
    </xdr:from>
    <xdr:to>
      <xdr:col>8</xdr:col>
      <xdr:colOff>1258980</xdr:colOff>
      <xdr:row>53</xdr:row>
      <xdr:rowOff>91786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 flipH="1">
          <a:off x="4725325" y="14403190"/>
          <a:ext cx="4590684" cy="80533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200" b="1">
              <a:latin typeface="Arial" pitchFamily="34" charset="0"/>
              <a:cs typeface="Arial" pitchFamily="34" charset="0"/>
            </a:rPr>
            <a:t>______________________________________</a:t>
          </a:r>
        </a:p>
        <a:p>
          <a:pPr algn="ctr"/>
          <a:endParaRPr lang="pt-BR" sz="100" b="1">
            <a:latin typeface="Arial" pitchFamily="34" charset="0"/>
            <a:cs typeface="Arial" pitchFamily="34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latin typeface="Arial" pitchFamily="34" charset="0"/>
              <a:cs typeface="Arial" pitchFamily="34" charset="0"/>
            </a:rPr>
            <a:t>Cristiano Salmeirão</a:t>
          </a:r>
          <a:r>
            <a:rPr lang="pt-BR" sz="1100" b="1" baseline="0">
              <a:latin typeface="Arial" pitchFamily="34" charset="0"/>
              <a:cs typeface="Arial" pitchFamily="34" charset="0"/>
            </a:rPr>
            <a:t> </a:t>
          </a:r>
          <a:endParaRPr lang="pt-BR" sz="1100" b="1">
            <a:latin typeface="Arial" pitchFamily="34" charset="0"/>
            <a:cs typeface="Arial" pitchFamily="34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latin typeface="Arial" pitchFamily="34" charset="0"/>
              <a:cs typeface="Arial" pitchFamily="34" charset="0"/>
            </a:rPr>
            <a:t>Prefeito Municipal</a:t>
          </a:r>
          <a:endParaRPr lang="pt-BR" sz="100" b="1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4</xdr:col>
      <xdr:colOff>212545</xdr:colOff>
      <xdr:row>41</xdr:row>
      <xdr:rowOff>777835</xdr:rowOff>
    </xdr:from>
    <xdr:to>
      <xdr:col>8</xdr:col>
      <xdr:colOff>787772</xdr:colOff>
      <xdr:row>46</xdr:row>
      <xdr:rowOff>159125</xdr:rowOff>
    </xdr:to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 flipH="1">
          <a:off x="5120721" y="12779335"/>
          <a:ext cx="3724080" cy="110699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200" b="1">
              <a:latin typeface="Arial" pitchFamily="34" charset="0"/>
              <a:cs typeface="Arial" pitchFamily="34" charset="0"/>
            </a:rPr>
            <a:t>_________________________________________</a:t>
          </a:r>
        </a:p>
        <a:p>
          <a:pPr algn="ctr"/>
          <a:endParaRPr lang="pt-BR" sz="100" b="1">
            <a:latin typeface="Arial" pitchFamily="34" charset="0"/>
            <a:cs typeface="Arial" pitchFamily="34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latin typeface="Arial" pitchFamily="34" charset="0"/>
              <a:cs typeface="Arial" pitchFamily="34" charset="0"/>
            </a:rPr>
            <a:t>Saulo Giampietro</a:t>
          </a:r>
          <a:endParaRPr lang="pt-BR" sz="100" b="1">
            <a:latin typeface="Arial" pitchFamily="34" charset="0"/>
            <a:cs typeface="Arial" pitchFamily="34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Secretário</a:t>
          </a:r>
          <a:r>
            <a:rPr lang="pt-BR" sz="1100" b="1" baseline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 de Obras</a:t>
          </a:r>
          <a:endParaRPr lang="pt-BR" sz="1100" b="1">
            <a:solidFill>
              <a:sysClr val="windowText" lastClr="000000"/>
            </a:solidFill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356596</xdr:colOff>
      <xdr:row>1</xdr:row>
      <xdr:rowOff>57150</xdr:rowOff>
    </xdr:from>
    <xdr:to>
      <xdr:col>7</xdr:col>
      <xdr:colOff>200026</xdr:colOff>
      <xdr:row>5</xdr:row>
      <xdr:rowOff>504825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4821" y="247650"/>
          <a:ext cx="5948955" cy="1209675"/>
        </a:xfrm>
        <a:prstGeom prst="rect">
          <a:avLst/>
        </a:prstGeom>
      </xdr:spPr>
    </xdr:pic>
    <xdr:clientData/>
  </xdr:twoCellAnchor>
  <xdr:twoCellAnchor>
    <xdr:from>
      <xdr:col>4</xdr:col>
      <xdr:colOff>364945</xdr:colOff>
      <xdr:row>41</xdr:row>
      <xdr:rowOff>750941</xdr:rowOff>
    </xdr:from>
    <xdr:to>
      <xdr:col>8</xdr:col>
      <xdr:colOff>940172</xdr:colOff>
      <xdr:row>46</xdr:row>
      <xdr:rowOff>132231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44C62204-BE78-47E6-B5F7-238426EB80EF}"/>
            </a:ext>
          </a:extLst>
        </xdr:cNvPr>
        <xdr:cNvSpPr txBox="1"/>
      </xdr:nvSpPr>
      <xdr:spPr>
        <a:xfrm flipH="1">
          <a:off x="5273121" y="11486176"/>
          <a:ext cx="3724080" cy="110699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200" b="1">
              <a:latin typeface="Arial" pitchFamily="34" charset="0"/>
              <a:cs typeface="Arial" pitchFamily="34" charset="0"/>
            </a:rPr>
            <a:t>_________________________________________</a:t>
          </a:r>
        </a:p>
        <a:p>
          <a:pPr algn="ctr"/>
          <a:endParaRPr lang="pt-BR" sz="100" b="1">
            <a:latin typeface="Arial" pitchFamily="34" charset="0"/>
            <a:cs typeface="Arial" pitchFamily="34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latin typeface="Arial" pitchFamily="34" charset="0"/>
              <a:cs typeface="Arial" pitchFamily="34" charset="0"/>
            </a:rPr>
            <a:t>Alexandre J. S. Lasila</a:t>
          </a:r>
          <a:endParaRPr lang="pt-BR" sz="100" b="1">
            <a:latin typeface="Arial" pitchFamily="34" charset="0"/>
            <a:cs typeface="Arial" pitchFamily="34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Secretário Adjunto</a:t>
          </a:r>
          <a:r>
            <a:rPr lang="pt-BR" sz="1100" b="1" baseline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 de Obras</a:t>
          </a:r>
          <a:endParaRPr lang="pt-BR" sz="1100" b="1">
            <a:solidFill>
              <a:sysClr val="windowText" lastClr="000000"/>
            </a:solidFill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twoCellAnchor>
  <xdr:twoCellAnchor>
    <xdr:from>
      <xdr:col>0</xdr:col>
      <xdr:colOff>67235</xdr:colOff>
      <xdr:row>49</xdr:row>
      <xdr:rowOff>44823</xdr:rowOff>
    </xdr:from>
    <xdr:to>
      <xdr:col>3</xdr:col>
      <xdr:colOff>2607243</xdr:colOff>
      <xdr:row>53</xdr:row>
      <xdr:rowOff>54537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C151E873-AE65-4C54-9B48-FA9F90E25F29}"/>
            </a:ext>
          </a:extLst>
        </xdr:cNvPr>
        <xdr:cNvSpPr txBox="1"/>
      </xdr:nvSpPr>
      <xdr:spPr>
        <a:xfrm flipH="1">
          <a:off x="67235" y="14365941"/>
          <a:ext cx="4590684" cy="80533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200" b="1">
              <a:latin typeface="Arial" pitchFamily="34" charset="0"/>
              <a:cs typeface="Arial" pitchFamily="34" charset="0"/>
            </a:rPr>
            <a:t>______________________________________</a:t>
          </a:r>
        </a:p>
        <a:p>
          <a:pPr algn="ctr"/>
          <a:endParaRPr lang="pt-BR" sz="100" b="1">
            <a:latin typeface="Arial" pitchFamily="34" charset="0"/>
            <a:cs typeface="Arial" pitchFamily="34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latin typeface="Arial" pitchFamily="34" charset="0"/>
              <a:cs typeface="Arial" pitchFamily="34" charset="0"/>
            </a:rPr>
            <a:t>Saulo Giampietro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latin typeface="Arial" pitchFamily="34" charset="0"/>
              <a:cs typeface="Arial" pitchFamily="34" charset="0"/>
            </a:rPr>
            <a:t>Secretário</a:t>
          </a:r>
          <a:r>
            <a:rPr lang="pt-BR" sz="1100" b="1" baseline="0">
              <a:latin typeface="Arial" pitchFamily="34" charset="0"/>
              <a:cs typeface="Arial" pitchFamily="34" charset="0"/>
            </a:rPr>
            <a:t> de Obras</a:t>
          </a:r>
          <a:endParaRPr lang="pt-BR" sz="100" b="1"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16</xdr:row>
      <xdr:rowOff>180975</xdr:rowOff>
    </xdr:from>
    <xdr:to>
      <xdr:col>3</xdr:col>
      <xdr:colOff>216078</xdr:colOff>
      <xdr:row>22</xdr:row>
      <xdr:rowOff>116396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C90AFF8E-CF0B-4C44-A4E7-F3600E86326E}"/>
            </a:ext>
          </a:extLst>
        </xdr:cNvPr>
        <xdr:cNvSpPr txBox="1"/>
      </xdr:nvSpPr>
      <xdr:spPr>
        <a:xfrm flipH="1">
          <a:off x="0" y="3286125"/>
          <a:ext cx="3664128" cy="110699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100" b="0">
              <a:latin typeface="Arial" pitchFamily="34" charset="0"/>
              <a:cs typeface="Arial" pitchFamily="34" charset="0"/>
            </a:rPr>
            <a:t>________________________________________</a:t>
          </a:r>
        </a:p>
        <a:p>
          <a:pPr algn="ctr"/>
          <a:endParaRPr lang="pt-BR" sz="100" b="0">
            <a:latin typeface="Arial" pitchFamily="34" charset="0"/>
            <a:cs typeface="Arial" pitchFamily="34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050" b="0">
              <a:latin typeface="Arial" pitchFamily="34" charset="0"/>
              <a:cs typeface="Arial" pitchFamily="34" charset="0"/>
            </a:rPr>
            <a:t>Gabriela</a:t>
          </a:r>
          <a:r>
            <a:rPr lang="pt-BR" sz="1050" b="0" baseline="0">
              <a:latin typeface="Arial" pitchFamily="34" charset="0"/>
              <a:cs typeface="Arial" pitchFamily="34" charset="0"/>
            </a:rPr>
            <a:t> de Oliveira Freire Silva</a:t>
          </a:r>
          <a:endParaRPr lang="pt-BR" sz="100" b="0">
            <a:latin typeface="Arial" pitchFamily="34" charset="0"/>
            <a:cs typeface="Arial" pitchFamily="34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050" b="0">
              <a:latin typeface="Arial" pitchFamily="34" charset="0"/>
              <a:cs typeface="Arial" pitchFamily="34" charset="0"/>
            </a:rPr>
            <a:t>Engenheira  Responsável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050" b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CREA: 5070252260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050" b="0">
              <a:solidFill>
                <a:sysClr val="windowText" lastClr="000000"/>
              </a:solidFill>
              <a:latin typeface="Arial" pitchFamily="34" charset="0"/>
              <a:ea typeface="+mn-ea"/>
              <a:cs typeface="Arial" pitchFamily="34" charset="0"/>
            </a:rPr>
            <a:t>ART:28027230190967909</a:t>
          </a:r>
          <a:endParaRPr lang="pt-BR" sz="1100" b="0">
            <a:solidFill>
              <a:sysClr val="windowText" lastClr="000000"/>
            </a:solidFill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twoCellAnchor>
  <xdr:twoCellAnchor>
    <xdr:from>
      <xdr:col>0</xdr:col>
      <xdr:colOff>0</xdr:colOff>
      <xdr:row>24</xdr:row>
      <xdr:rowOff>171450</xdr:rowOff>
    </xdr:from>
    <xdr:to>
      <xdr:col>3</xdr:col>
      <xdr:colOff>276030</xdr:colOff>
      <xdr:row>30</xdr:row>
      <xdr:rowOff>135446</xdr:rowOff>
    </xdr:to>
    <xdr:sp macro="" textlink="">
      <xdr:nvSpPr>
        <xdr:cNvPr id="9" name="CaixaDeTexto 8">
          <a:extLst>
            <a:ext uri="{FF2B5EF4-FFF2-40B4-BE49-F238E27FC236}">
              <a16:creationId xmlns:a16="http://schemas.microsoft.com/office/drawing/2014/main" id="{29B94E14-4C33-452E-BC59-771F05B4D9A1}"/>
            </a:ext>
          </a:extLst>
        </xdr:cNvPr>
        <xdr:cNvSpPr txBox="1"/>
      </xdr:nvSpPr>
      <xdr:spPr>
        <a:xfrm flipH="1">
          <a:off x="0" y="4848225"/>
          <a:ext cx="3724080" cy="110699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100" b="0">
              <a:latin typeface="Arial" pitchFamily="34" charset="0"/>
              <a:cs typeface="Arial" pitchFamily="34" charset="0"/>
            </a:rPr>
            <a:t>_________________________________________</a:t>
          </a:r>
        </a:p>
        <a:p>
          <a:pPr algn="ctr"/>
          <a:endParaRPr lang="pt-BR" sz="100" b="0">
            <a:latin typeface="Arial" pitchFamily="34" charset="0"/>
            <a:cs typeface="Arial" pitchFamily="34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050" b="0">
              <a:latin typeface="Arial" pitchFamily="34" charset="0"/>
              <a:cs typeface="Arial" pitchFamily="34" charset="0"/>
            </a:rPr>
            <a:t>Saulo Giampietro</a:t>
          </a:r>
          <a:endParaRPr lang="pt-BR" sz="100" b="0">
            <a:latin typeface="Arial" pitchFamily="34" charset="0"/>
            <a:cs typeface="Arial" pitchFamily="34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050" b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Secretário</a:t>
          </a:r>
          <a:r>
            <a:rPr lang="pt-BR" sz="1050" b="0" baseline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 de Obras</a:t>
          </a:r>
          <a:endParaRPr lang="pt-BR" sz="1050" b="0">
            <a:solidFill>
              <a:sysClr val="windowText" lastClr="000000"/>
            </a:solidFill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twoCellAnchor>
  <xdr:twoCellAnchor>
    <xdr:from>
      <xdr:col>4</xdr:col>
      <xdr:colOff>304800</xdr:colOff>
      <xdr:row>17</xdr:row>
      <xdr:rowOff>0</xdr:rowOff>
    </xdr:from>
    <xdr:to>
      <xdr:col>8</xdr:col>
      <xdr:colOff>18855</xdr:colOff>
      <xdr:row>22</xdr:row>
      <xdr:rowOff>125921</xdr:rowOff>
    </xdr:to>
    <xdr:sp macro="" textlink="">
      <xdr:nvSpPr>
        <xdr:cNvPr id="10" name="CaixaDeTexto 9">
          <a:extLst>
            <a:ext uri="{FF2B5EF4-FFF2-40B4-BE49-F238E27FC236}">
              <a16:creationId xmlns:a16="http://schemas.microsoft.com/office/drawing/2014/main" id="{BC894B12-9D89-44B4-A5DE-5ADEA2699CCC}"/>
            </a:ext>
          </a:extLst>
        </xdr:cNvPr>
        <xdr:cNvSpPr txBox="1"/>
      </xdr:nvSpPr>
      <xdr:spPr>
        <a:xfrm flipH="1">
          <a:off x="4362450" y="3295650"/>
          <a:ext cx="3724080" cy="110699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100" b="0">
              <a:latin typeface="Arial" pitchFamily="34" charset="0"/>
              <a:cs typeface="Arial" pitchFamily="34" charset="0"/>
            </a:rPr>
            <a:t>_________________________________________</a:t>
          </a:r>
        </a:p>
        <a:p>
          <a:pPr algn="ctr"/>
          <a:endParaRPr lang="pt-BR" sz="100" b="0">
            <a:latin typeface="Arial" pitchFamily="34" charset="0"/>
            <a:cs typeface="Arial" pitchFamily="34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050" b="0">
              <a:latin typeface="Arial" pitchFamily="34" charset="0"/>
              <a:cs typeface="Arial" pitchFamily="34" charset="0"/>
            </a:rPr>
            <a:t>Alexandre J. S. Lasila</a:t>
          </a:r>
          <a:endParaRPr lang="pt-BR" sz="100" b="0">
            <a:latin typeface="Arial" pitchFamily="34" charset="0"/>
            <a:cs typeface="Arial" pitchFamily="34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050" b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Secretário Adjunto</a:t>
          </a:r>
          <a:r>
            <a:rPr lang="pt-BR" sz="1050" b="0" baseline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 de Obras</a:t>
          </a:r>
          <a:endParaRPr lang="pt-BR" sz="1100" b="0">
            <a:solidFill>
              <a:sysClr val="windowText" lastClr="000000"/>
            </a:solidFill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twoCellAnchor>
  <xdr:twoCellAnchor>
    <xdr:from>
      <xdr:col>3</xdr:col>
      <xdr:colOff>466725</xdr:colOff>
      <xdr:row>24</xdr:row>
      <xdr:rowOff>171450</xdr:rowOff>
    </xdr:from>
    <xdr:to>
      <xdr:col>8</xdr:col>
      <xdr:colOff>437784</xdr:colOff>
      <xdr:row>29</xdr:row>
      <xdr:rowOff>24282</xdr:rowOff>
    </xdr:to>
    <xdr:sp macro="" textlink="">
      <xdr:nvSpPr>
        <xdr:cNvPr id="11" name="CaixaDeTexto 10">
          <a:extLst>
            <a:ext uri="{FF2B5EF4-FFF2-40B4-BE49-F238E27FC236}">
              <a16:creationId xmlns:a16="http://schemas.microsoft.com/office/drawing/2014/main" id="{71D1A0A2-FF6A-43FF-A7F5-10DF347B0115}"/>
            </a:ext>
          </a:extLst>
        </xdr:cNvPr>
        <xdr:cNvSpPr txBox="1"/>
      </xdr:nvSpPr>
      <xdr:spPr>
        <a:xfrm flipH="1">
          <a:off x="3914775" y="4848225"/>
          <a:ext cx="4590684" cy="80533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100" b="0">
              <a:latin typeface="Arial" pitchFamily="34" charset="0"/>
              <a:cs typeface="Arial" pitchFamily="34" charset="0"/>
            </a:rPr>
            <a:t>______________________________________</a:t>
          </a:r>
        </a:p>
        <a:p>
          <a:pPr algn="ctr"/>
          <a:endParaRPr lang="pt-BR" sz="100" b="0">
            <a:latin typeface="Arial" pitchFamily="34" charset="0"/>
            <a:cs typeface="Arial" pitchFamily="34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050" b="0">
              <a:latin typeface="Arial" pitchFamily="34" charset="0"/>
              <a:cs typeface="Arial" pitchFamily="34" charset="0"/>
            </a:rPr>
            <a:t>Cristiano Salmeirão</a:t>
          </a:r>
          <a:r>
            <a:rPr lang="pt-BR" sz="1050" b="0" baseline="0">
              <a:latin typeface="Arial" pitchFamily="34" charset="0"/>
              <a:cs typeface="Arial" pitchFamily="34" charset="0"/>
            </a:rPr>
            <a:t> </a:t>
          </a:r>
          <a:endParaRPr lang="pt-BR" sz="1050" b="0">
            <a:latin typeface="Arial" pitchFamily="34" charset="0"/>
            <a:cs typeface="Arial" pitchFamily="34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050" b="0">
              <a:latin typeface="Arial" pitchFamily="34" charset="0"/>
              <a:cs typeface="Arial" pitchFamily="34" charset="0"/>
            </a:rPr>
            <a:t>Prefeito Municipal</a:t>
          </a:r>
          <a:endParaRPr lang="pt-BR" sz="100" b="0"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hiemy/Desktop/Secretaria%20de%20Obras/5.%20RECAP.%20E%20PAV/3.PR&#211;-TRANSPORTE/3%20-%20ProTransp%20-%205&#186;envio/2%20-%20Convenio%202/1.%20Or&#231;amento/PLANILHA%202/or&#231;amento%202-PLANILHA%20M&#218;LTIPLA%202.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Calculo%20das%20ruas%20-%20Avenida%20Vit&#243;ria%20R&#233;gia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hiemy/Desktop/Secretaria%20de%20Obras/5.%20RECAP.%20E%20PAV/1.%20RECAP.%20A%20EXECUTAR/FINISA/5%20milhoes%20FINISA/Manuela%20e%20Primavera/OR&#199;AMENTO%20com%20desonera&#231;&#227;o%20MeP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hiemy/Desktop/Secretaria%20de%20Obras/5.%20RECAP.%20E%20PAV/1.%20RECAP.%20A%20EXECUTAR/FINISA/5%20milhoes%20FINISA/Pedro%20Marin%20Berbel/OR&#199;AMENTO%20com%20desonera&#231;&#227;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icial"/>
      <sheetName val="Novo!"/>
      <sheetName val="Dados"/>
      <sheetName val="BDI"/>
      <sheetName val="Orçamento"/>
      <sheetName val="Memória"/>
      <sheetName val="Comp"/>
      <sheetName val="Cot"/>
      <sheetName val="CronoFF"/>
      <sheetName val="QCI"/>
      <sheetName val="Memorial Descritivo"/>
      <sheetName val="Licitação"/>
      <sheetName val="CronoFF-L"/>
      <sheetName val="QCI-L"/>
      <sheetName val="BM"/>
      <sheetName val="RRE"/>
      <sheetName val="OFÍCIO"/>
      <sheetName val="CC"/>
    </sheetNames>
    <sheetDataSet>
      <sheetData sheetId="0"/>
      <sheetData sheetId="1"/>
      <sheetData sheetId="2">
        <row r="29">
          <cell r="G29">
            <v>42826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1"/>
      <sheetName val="Planilha1"/>
    </sheetNames>
    <sheetDataSet>
      <sheetData sheetId="0"/>
      <sheetData sheetId="1">
        <row r="55">
          <cell r="J55">
            <v>66</v>
          </cell>
        </row>
        <row r="57">
          <cell r="G57">
            <v>26154.5</v>
          </cell>
        </row>
        <row r="58">
          <cell r="J58">
            <v>653.45000000000005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Orçamentária"/>
      <sheetName val="Cronograma de Desembolso"/>
    </sheetNames>
    <sheetDataSet>
      <sheetData sheetId="0">
        <row r="34">
          <cell r="I34">
            <v>1479862.2200000002</v>
          </cell>
        </row>
      </sheetData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Orçamentária"/>
      <sheetName val="Cronograma de Desembolso"/>
    </sheetNames>
    <sheetDataSet>
      <sheetData sheetId="0">
        <row r="34">
          <cell r="I34">
            <v>1400549.12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52"/>
  <sheetViews>
    <sheetView view="pageBreakPreview" topLeftCell="A37" zoomScale="85" zoomScaleNormal="85" zoomScaleSheetLayoutView="85" workbookViewId="0">
      <selection activeCell="E49" sqref="E49:I49"/>
    </sheetView>
  </sheetViews>
  <sheetFormatPr defaultRowHeight="15"/>
  <cols>
    <col min="1" max="1" width="8.85546875" style="1" customWidth="1"/>
    <col min="2" max="2" width="6.7109375" style="1" bestFit="1" customWidth="1"/>
    <col min="3" max="3" width="15.140625" style="1" customWidth="1"/>
    <col min="4" max="4" width="42.85546875" style="1" customWidth="1"/>
    <col min="5" max="5" width="10.28515625" style="3" customWidth="1"/>
    <col min="6" max="6" width="10.140625" style="1" customWidth="1"/>
    <col min="7" max="7" width="13.140625" style="1" customWidth="1"/>
    <col min="8" max="8" width="13.85546875" style="1" customWidth="1"/>
    <col min="9" max="9" width="19" style="1" customWidth="1"/>
    <col min="10" max="13" width="9.140625" style="1"/>
    <col min="14" max="14" width="16.85546875" style="1" bestFit="1" customWidth="1"/>
    <col min="15" max="15" width="9.140625" style="1"/>
    <col min="16" max="16" width="15.85546875" style="1" bestFit="1" customWidth="1"/>
    <col min="17" max="16384" width="9.140625" style="1"/>
  </cols>
  <sheetData>
    <row r="1" spans="1:10">
      <c r="C1" s="116"/>
      <c r="D1" s="116"/>
      <c r="E1" s="116"/>
      <c r="F1" s="116"/>
      <c r="G1" s="116"/>
      <c r="H1" s="116"/>
      <c r="I1" s="116"/>
    </row>
    <row r="2" spans="1:10">
      <c r="C2" s="117"/>
      <c r="D2" s="117"/>
      <c r="E2" s="117"/>
      <c r="F2" s="117"/>
      <c r="G2" s="117"/>
      <c r="H2" s="117"/>
      <c r="I2" s="117"/>
    </row>
    <row r="3" spans="1:10">
      <c r="A3" s="2"/>
      <c r="B3" s="2"/>
      <c r="C3" s="117"/>
      <c r="D3" s="117"/>
      <c r="E3" s="117"/>
      <c r="F3" s="117"/>
      <c r="G3" s="117"/>
      <c r="H3" s="117"/>
      <c r="I3" s="117"/>
    </row>
    <row r="4" spans="1:10">
      <c r="A4" s="2"/>
      <c r="B4" s="2"/>
      <c r="C4" s="118"/>
      <c r="D4" s="118"/>
      <c r="E4" s="118"/>
      <c r="F4" s="118"/>
      <c r="G4" s="118"/>
      <c r="H4" s="118"/>
      <c r="I4" s="118"/>
    </row>
    <row r="5" spans="1:10">
      <c r="A5" s="2"/>
      <c r="B5" s="2"/>
      <c r="C5" s="2"/>
    </row>
    <row r="6" spans="1:10" ht="47.25" customHeight="1">
      <c r="A6" s="2"/>
      <c r="B6" s="2"/>
      <c r="C6" s="2"/>
    </row>
    <row r="7" spans="1:10">
      <c r="A7" s="113" t="s">
        <v>0</v>
      </c>
      <c r="B7" s="113"/>
      <c r="C7" s="113"/>
      <c r="D7" s="113"/>
      <c r="E7" s="113"/>
      <c r="F7" s="113"/>
      <c r="G7" s="113"/>
      <c r="H7" s="113"/>
      <c r="I7" s="113"/>
    </row>
    <row r="8" spans="1:10" ht="18" customHeight="1">
      <c r="A8" s="2"/>
      <c r="B8" s="2"/>
      <c r="C8" s="2"/>
      <c r="D8" s="2"/>
      <c r="F8" s="2"/>
      <c r="G8" s="2"/>
      <c r="H8" s="2"/>
      <c r="I8" s="2"/>
    </row>
    <row r="9" spans="1:10" ht="15.75">
      <c r="A9" s="115" t="s">
        <v>1</v>
      </c>
      <c r="B9" s="115"/>
      <c r="C9" s="115"/>
      <c r="D9" s="115"/>
      <c r="E9" s="115"/>
      <c r="F9" s="115"/>
      <c r="G9" s="115"/>
      <c r="H9" s="115"/>
      <c r="I9" s="115"/>
      <c r="J9" s="2"/>
    </row>
    <row r="10" spans="1:10" ht="15.75">
      <c r="A10" s="4"/>
      <c r="B10" s="4"/>
      <c r="C10" s="4"/>
      <c r="D10" s="4"/>
      <c r="E10" s="5"/>
      <c r="F10" s="4"/>
      <c r="G10" s="4"/>
      <c r="H10" s="4"/>
      <c r="I10" s="4"/>
      <c r="J10" s="2"/>
    </row>
    <row r="11" spans="1:10" ht="15.75">
      <c r="A11" s="119" t="s">
        <v>51</v>
      </c>
      <c r="B11" s="119"/>
      <c r="C11" s="119"/>
      <c r="D11" s="119"/>
      <c r="E11" s="119"/>
      <c r="F11" s="119"/>
      <c r="G11" s="119"/>
      <c r="H11" s="119"/>
      <c r="I11" s="119"/>
      <c r="J11" s="2"/>
    </row>
    <row r="12" spans="1:10" ht="21.75" customHeight="1">
      <c r="A12" s="120" t="s">
        <v>70</v>
      </c>
      <c r="B12" s="120"/>
      <c r="C12" s="120"/>
      <c r="D12" s="120"/>
      <c r="E12" s="120"/>
      <c r="F12" s="120"/>
      <c r="G12" s="120"/>
      <c r="H12" s="120"/>
      <c r="I12" s="120"/>
      <c r="J12" s="2"/>
    </row>
    <row r="13" spans="1:10" ht="15.75">
      <c r="A13" s="6"/>
      <c r="B13" s="6"/>
      <c r="C13" s="6"/>
      <c r="D13" s="6"/>
      <c r="E13" s="7"/>
      <c r="F13" s="6"/>
      <c r="G13" s="6"/>
      <c r="H13" s="6"/>
      <c r="I13" s="6"/>
      <c r="J13" s="2"/>
    </row>
    <row r="14" spans="1:10" s="11" customFormat="1" ht="27" customHeight="1">
      <c r="A14" s="8" t="s">
        <v>2</v>
      </c>
      <c r="B14" s="9" t="s">
        <v>3</v>
      </c>
      <c r="C14" s="9" t="s">
        <v>21</v>
      </c>
      <c r="D14" s="10" t="s">
        <v>4</v>
      </c>
      <c r="E14" s="9" t="s">
        <v>17</v>
      </c>
      <c r="F14" s="9" t="s">
        <v>18</v>
      </c>
      <c r="G14" s="9" t="s">
        <v>13</v>
      </c>
      <c r="H14" s="10" t="s">
        <v>24</v>
      </c>
      <c r="I14" s="9" t="s">
        <v>5</v>
      </c>
    </row>
    <row r="15" spans="1:10" ht="23.25" customHeight="1">
      <c r="A15" s="121" t="s">
        <v>19</v>
      </c>
      <c r="B15" s="122"/>
      <c r="C15" s="122"/>
      <c r="D15" s="122"/>
      <c r="E15" s="122"/>
      <c r="F15" s="122"/>
      <c r="G15" s="122"/>
      <c r="H15" s="122"/>
      <c r="I15" s="123"/>
      <c r="J15" s="2"/>
    </row>
    <row r="16" spans="1:10" s="15" customFormat="1" ht="21" customHeight="1">
      <c r="A16" s="98" t="s">
        <v>11</v>
      </c>
      <c r="B16" s="99"/>
      <c r="C16" s="49" t="s">
        <v>27</v>
      </c>
      <c r="D16" s="12"/>
      <c r="E16" s="12"/>
      <c r="F16" s="12"/>
      <c r="G16" s="12"/>
      <c r="H16" s="12"/>
      <c r="I16" s="13"/>
      <c r="J16" s="14"/>
    </row>
    <row r="17" spans="1:16" s="48" customFormat="1" ht="18.75" customHeight="1">
      <c r="A17" s="16" t="s">
        <v>9</v>
      </c>
      <c r="B17" s="17" t="s">
        <v>10</v>
      </c>
      <c r="C17" s="45" t="s">
        <v>41</v>
      </c>
      <c r="D17" s="46" t="s">
        <v>42</v>
      </c>
      <c r="E17" s="57">
        <v>2.5</v>
      </c>
      <c r="F17" s="19" t="s">
        <v>7</v>
      </c>
      <c r="G17" s="20">
        <v>337.25</v>
      </c>
      <c r="H17" s="20">
        <f>(G17*$B$33)+G17</f>
        <v>411.57990000000001</v>
      </c>
      <c r="I17" s="21">
        <f>ROUND((H17*E17),2)</f>
        <v>1028.95</v>
      </c>
      <c r="J17" s="47"/>
    </row>
    <row r="18" spans="1:16" s="48" customFormat="1" ht="21" customHeight="1">
      <c r="A18" s="102" t="s">
        <v>28</v>
      </c>
      <c r="B18" s="103"/>
      <c r="C18" s="103"/>
      <c r="D18" s="103"/>
      <c r="E18" s="103"/>
      <c r="F18" s="103"/>
      <c r="G18" s="103"/>
      <c r="H18" s="104"/>
      <c r="I18" s="22">
        <f>SUM(I17)</f>
        <v>1028.95</v>
      </c>
      <c r="J18" s="47"/>
    </row>
    <row r="19" spans="1:16" s="15" customFormat="1" ht="21" customHeight="1">
      <c r="A19" s="98" t="s">
        <v>12</v>
      </c>
      <c r="B19" s="99"/>
      <c r="C19" s="94" t="s">
        <v>14</v>
      </c>
      <c r="D19" s="58"/>
      <c r="E19" s="12"/>
      <c r="F19" s="12"/>
      <c r="G19" s="12"/>
      <c r="H19" s="12"/>
      <c r="I19" s="13"/>
      <c r="J19" s="14"/>
    </row>
    <row r="20" spans="1:16" s="15" customFormat="1">
      <c r="A20" s="16" t="s">
        <v>54</v>
      </c>
      <c r="B20" s="17" t="s">
        <v>32</v>
      </c>
      <c r="C20" s="24" t="s">
        <v>56</v>
      </c>
      <c r="D20" s="18" t="s">
        <v>55</v>
      </c>
      <c r="E20" s="50">
        <f>[2]Planilha1!$G$57</f>
        <v>26154.5</v>
      </c>
      <c r="F20" s="19" t="s">
        <v>7</v>
      </c>
      <c r="G20" s="20">
        <v>0.63</v>
      </c>
      <c r="H20" s="20">
        <f>(G20*$B$33)+G20</f>
        <v>0.76885199999999998</v>
      </c>
      <c r="I20" s="21">
        <f>ROUND((H20*E20),2)</f>
        <v>20108.939999999999</v>
      </c>
      <c r="J20" s="14"/>
    </row>
    <row r="21" spans="1:16" s="15" customFormat="1">
      <c r="A21" s="16" t="s">
        <v>6</v>
      </c>
      <c r="B21" s="17" t="s">
        <v>32</v>
      </c>
      <c r="C21" s="24" t="s">
        <v>57</v>
      </c>
      <c r="D21" s="18" t="s">
        <v>58</v>
      </c>
      <c r="E21" s="50">
        <f>[2]Planilha1!$G$57</f>
        <v>26154.5</v>
      </c>
      <c r="F21" s="19" t="s">
        <v>7</v>
      </c>
      <c r="G21" s="20">
        <v>5.3</v>
      </c>
      <c r="H21" s="20">
        <f>(G21*$B$33)+G21</f>
        <v>6.4681199999999999</v>
      </c>
      <c r="I21" s="21">
        <f>ROUND((H21*E21),2)</f>
        <v>169170.44</v>
      </c>
      <c r="J21" s="14"/>
    </row>
    <row r="22" spans="1:16" s="15" customFormat="1">
      <c r="A22" s="16" t="s">
        <v>6</v>
      </c>
      <c r="B22" s="61" t="s">
        <v>30</v>
      </c>
      <c r="C22" s="24" t="s">
        <v>52</v>
      </c>
      <c r="D22" s="18" t="s">
        <v>53</v>
      </c>
      <c r="E22" s="50">
        <f>[2]Planilha1!$J$55</f>
        <v>66</v>
      </c>
      <c r="F22" s="19" t="s">
        <v>8</v>
      </c>
      <c r="G22" s="20">
        <v>741.17</v>
      </c>
      <c r="H22" s="20">
        <f>(G22*$B$33)+G22</f>
        <v>904.52386799999999</v>
      </c>
      <c r="I22" s="21">
        <f>ROUND((H22*E22),2)</f>
        <v>59698.58</v>
      </c>
      <c r="J22" s="14"/>
    </row>
    <row r="23" spans="1:16" s="15" customFormat="1" ht="25.5">
      <c r="A23" s="16" t="s">
        <v>6</v>
      </c>
      <c r="B23" s="23" t="s">
        <v>30</v>
      </c>
      <c r="C23" s="24" t="s">
        <v>29</v>
      </c>
      <c r="D23" s="18" t="s">
        <v>71</v>
      </c>
      <c r="E23" s="50">
        <f>[2]Planilha1!$J$58</f>
        <v>653.45000000000005</v>
      </c>
      <c r="F23" s="19" t="s">
        <v>8</v>
      </c>
      <c r="G23" s="20">
        <v>844.7</v>
      </c>
      <c r="H23" s="20">
        <f>(G23*$B$33)+G23</f>
        <v>1030.8718800000001</v>
      </c>
      <c r="I23" s="21">
        <f>ROUND((H23*E23),2)</f>
        <v>673623.23</v>
      </c>
      <c r="J23" s="14"/>
    </row>
    <row r="24" spans="1:16" s="15" customFormat="1" ht="21" customHeight="1">
      <c r="A24" s="102" t="s">
        <v>20</v>
      </c>
      <c r="B24" s="103"/>
      <c r="C24" s="103"/>
      <c r="D24" s="103"/>
      <c r="E24" s="103"/>
      <c r="F24" s="103"/>
      <c r="G24" s="103"/>
      <c r="H24" s="104"/>
      <c r="I24" s="97">
        <f>SUM(I20:I23)</f>
        <v>922601.19</v>
      </c>
      <c r="J24" s="14"/>
    </row>
    <row r="25" spans="1:16" s="15" customFormat="1" ht="21" customHeight="1">
      <c r="A25" s="98" t="s">
        <v>25</v>
      </c>
      <c r="B25" s="99"/>
      <c r="C25" s="100" t="s">
        <v>15</v>
      </c>
      <c r="D25" s="101"/>
      <c r="E25" s="12"/>
      <c r="F25" s="12"/>
      <c r="G25" s="12"/>
      <c r="H25" s="12"/>
      <c r="I25" s="13"/>
      <c r="J25" s="14"/>
    </row>
    <row r="26" spans="1:16" s="15" customFormat="1" ht="18.75" customHeight="1">
      <c r="A26" s="108" t="s">
        <v>26</v>
      </c>
      <c r="B26" s="109"/>
      <c r="C26" s="110" t="s">
        <v>31</v>
      </c>
      <c r="D26" s="111"/>
      <c r="E26" s="25"/>
      <c r="F26" s="25"/>
      <c r="G26" s="25"/>
      <c r="H26" s="25"/>
      <c r="I26" s="26"/>
      <c r="J26" s="14"/>
    </row>
    <row r="27" spans="1:16" s="15" customFormat="1" ht="31.5" customHeight="1">
      <c r="A27" s="16" t="s">
        <v>9</v>
      </c>
      <c r="B27" s="17" t="s">
        <v>37</v>
      </c>
      <c r="C27" s="24" t="s">
        <v>43</v>
      </c>
      <c r="D27" s="18" t="s">
        <v>44</v>
      </c>
      <c r="E27" s="50">
        <v>40</v>
      </c>
      <c r="F27" s="19" t="s">
        <v>45</v>
      </c>
      <c r="G27" s="20">
        <v>92.3</v>
      </c>
      <c r="H27" s="20">
        <f>(G27*$B$33)+G27</f>
        <v>112.64292</v>
      </c>
      <c r="I27" s="21">
        <f t="shared" ref="I27:I29" si="0">ROUND((H27*E27),2)</f>
        <v>4505.72</v>
      </c>
      <c r="J27" s="14"/>
    </row>
    <row r="28" spans="1:16" s="15" customFormat="1" ht="43.5" customHeight="1">
      <c r="A28" s="16" t="s">
        <v>9</v>
      </c>
      <c r="B28" s="17" t="s">
        <v>38</v>
      </c>
      <c r="C28" s="24" t="s">
        <v>47</v>
      </c>
      <c r="D28" s="18" t="s">
        <v>46</v>
      </c>
      <c r="E28" s="50">
        <f>E27/2*3</f>
        <v>60</v>
      </c>
      <c r="F28" s="19" t="s">
        <v>16</v>
      </c>
      <c r="G28" s="20">
        <v>56.2</v>
      </c>
      <c r="H28" s="20">
        <f>(G28*$B$33)+G28</f>
        <v>68.586480000000009</v>
      </c>
      <c r="I28" s="21">
        <f t="shared" si="0"/>
        <v>4115.1899999999996</v>
      </c>
      <c r="J28" s="14"/>
    </row>
    <row r="29" spans="1:16" s="28" customFormat="1" ht="38.25">
      <c r="A29" s="16" t="s">
        <v>9</v>
      </c>
      <c r="B29" s="17" t="s">
        <v>39</v>
      </c>
      <c r="C29" s="24" t="s">
        <v>35</v>
      </c>
      <c r="D29" s="18" t="s">
        <v>36</v>
      </c>
      <c r="E29" s="50">
        <f>E27/2*1</f>
        <v>20</v>
      </c>
      <c r="F29" s="19" t="s">
        <v>16</v>
      </c>
      <c r="G29" s="20">
        <v>52.45</v>
      </c>
      <c r="H29" s="20">
        <v>53.19</v>
      </c>
      <c r="I29" s="21">
        <f t="shared" si="0"/>
        <v>1063.8</v>
      </c>
      <c r="J29" s="27"/>
    </row>
    <row r="30" spans="1:16" s="15" customFormat="1" ht="18.75" customHeight="1">
      <c r="A30" s="108" t="s">
        <v>33</v>
      </c>
      <c r="B30" s="109"/>
      <c r="C30" s="110" t="s">
        <v>34</v>
      </c>
      <c r="D30" s="111"/>
      <c r="E30" s="51"/>
      <c r="F30" s="25"/>
      <c r="G30" s="25"/>
      <c r="H30" s="25"/>
      <c r="I30" s="26"/>
      <c r="J30" s="14"/>
    </row>
    <row r="31" spans="1:16" s="15" customFormat="1" ht="31.5" customHeight="1">
      <c r="A31" s="16" t="s">
        <v>9</v>
      </c>
      <c r="B31" s="17" t="s">
        <v>40</v>
      </c>
      <c r="C31" s="24" t="s">
        <v>48</v>
      </c>
      <c r="D31" s="18" t="s">
        <v>49</v>
      </c>
      <c r="E31" s="50">
        <v>22.19</v>
      </c>
      <c r="F31" s="19" t="s">
        <v>7</v>
      </c>
      <c r="G31" s="20">
        <v>14.1</v>
      </c>
      <c r="H31" s="20">
        <f>(G31*$B$33)+G31</f>
        <v>17.207639999999998</v>
      </c>
      <c r="I31" s="21">
        <f>ROUND((H31*E31),2)</f>
        <v>381.84</v>
      </c>
      <c r="J31" s="14"/>
      <c r="N31" s="52">
        <v>2068070.48</v>
      </c>
      <c r="P31" s="54">
        <f>I35</f>
        <v>933696.69</v>
      </c>
    </row>
    <row r="32" spans="1:16" s="15" customFormat="1" ht="21" customHeight="1">
      <c r="A32" s="102" t="s">
        <v>20</v>
      </c>
      <c r="B32" s="103"/>
      <c r="C32" s="103"/>
      <c r="D32" s="103"/>
      <c r="E32" s="103"/>
      <c r="F32" s="103"/>
      <c r="G32" s="103"/>
      <c r="H32" s="104"/>
      <c r="I32" s="22">
        <f>I31+SUM(I27:I29)</f>
        <v>10066.549999999999</v>
      </c>
      <c r="J32" s="56"/>
      <c r="N32" s="52">
        <v>1479862.91</v>
      </c>
      <c r="P32" s="52">
        <f>'[3]Planilha Orçamentária'!$I$34</f>
        <v>1479862.2200000002</v>
      </c>
    </row>
    <row r="33" spans="1:16" s="15" customFormat="1">
      <c r="A33" s="30" t="s">
        <v>23</v>
      </c>
      <c r="B33" s="107">
        <v>0.22040000000000001</v>
      </c>
      <c r="C33" s="107"/>
      <c r="D33" s="30"/>
      <c r="E33" s="31"/>
      <c r="F33" s="30"/>
      <c r="G33" s="30"/>
      <c r="H33" s="30"/>
      <c r="I33" s="32"/>
      <c r="J33" s="14"/>
      <c r="N33" s="52">
        <v>1328984.18</v>
      </c>
      <c r="P33" s="52">
        <f>'[4]Planilha Orçamentária'!$I$34</f>
        <v>1400549.12</v>
      </c>
    </row>
    <row r="34" spans="1:16" s="15" customFormat="1">
      <c r="A34" s="29"/>
      <c r="B34" s="30"/>
      <c r="C34" s="30"/>
      <c r="D34" s="30"/>
      <c r="E34" s="30"/>
      <c r="F34" s="30"/>
      <c r="G34" s="30"/>
      <c r="H34" s="30"/>
      <c r="I34" s="32"/>
      <c r="J34" s="14"/>
      <c r="N34" s="52">
        <f>SUM(N31:N33)</f>
        <v>4876917.5699999994</v>
      </c>
      <c r="P34" s="55">
        <f>SUM(P31:P33)</f>
        <v>3814108.0300000003</v>
      </c>
    </row>
    <row r="35" spans="1:16" ht="21" customHeight="1">
      <c r="A35" s="105" t="s">
        <v>22</v>
      </c>
      <c r="B35" s="106"/>
      <c r="C35" s="106"/>
      <c r="D35" s="106"/>
      <c r="E35" s="106"/>
      <c r="F35" s="106"/>
      <c r="G35" s="106"/>
      <c r="H35" s="106"/>
      <c r="I35" s="33">
        <f>I24+I32+I18</f>
        <v>933696.69</v>
      </c>
      <c r="N35" s="53">
        <v>5000000</v>
      </c>
      <c r="P35" s="53"/>
    </row>
    <row r="36" spans="1:16" ht="29.25" customHeight="1">
      <c r="A36" s="135" t="s">
        <v>72</v>
      </c>
      <c r="B36" s="135"/>
      <c r="C36" s="135"/>
      <c r="D36" s="135"/>
      <c r="E36" s="135"/>
      <c r="F36" s="135"/>
      <c r="G36" s="135"/>
      <c r="H36" s="135"/>
      <c r="I36" s="135"/>
      <c r="N36" s="53">
        <f>N35-N34</f>
        <v>123082.43000000063</v>
      </c>
      <c r="P36" s="53"/>
    </row>
    <row r="37" spans="1:16" ht="15.75">
      <c r="A37" s="34"/>
      <c r="B37" s="35"/>
      <c r="C37" s="36"/>
      <c r="D37" s="36"/>
      <c r="E37" s="37"/>
      <c r="F37" s="38"/>
      <c r="G37" s="38"/>
      <c r="H37" s="38"/>
      <c r="I37" s="38"/>
      <c r="P37" s="53"/>
    </row>
    <row r="38" spans="1:16">
      <c r="A38" s="39" t="s">
        <v>50</v>
      </c>
      <c r="B38" s="36"/>
      <c r="C38" s="39"/>
      <c r="D38" s="39"/>
      <c r="E38" s="39"/>
      <c r="F38" s="39"/>
      <c r="G38" s="39"/>
      <c r="H38" s="39"/>
      <c r="I38" s="39"/>
      <c r="P38" s="53"/>
    </row>
    <row r="39" spans="1:16">
      <c r="A39" s="39" t="s">
        <v>59</v>
      </c>
      <c r="B39" s="36"/>
      <c r="C39" s="39"/>
      <c r="D39" s="39"/>
      <c r="E39" s="39"/>
      <c r="F39" s="39"/>
      <c r="G39" s="39"/>
      <c r="H39" s="39"/>
      <c r="I39" s="39"/>
      <c r="P39" s="53"/>
    </row>
    <row r="40" spans="1:16">
      <c r="A40" s="39" t="s">
        <v>60</v>
      </c>
      <c r="B40" s="39"/>
      <c r="C40" s="39"/>
      <c r="D40" s="39"/>
      <c r="E40" s="39"/>
      <c r="F40" s="39"/>
      <c r="G40" s="39"/>
      <c r="H40" s="39"/>
      <c r="I40" s="39"/>
    </row>
    <row r="41" spans="1:16">
      <c r="A41" s="40"/>
      <c r="B41" s="39"/>
      <c r="C41" s="40"/>
      <c r="D41" s="40"/>
      <c r="E41" s="41"/>
      <c r="F41" s="114" t="s">
        <v>73</v>
      </c>
      <c r="G41" s="114"/>
      <c r="H41" s="114"/>
      <c r="I41" s="114"/>
    </row>
    <row r="42" spans="1:16" ht="75.75" customHeight="1">
      <c r="A42" s="42"/>
      <c r="B42" s="40"/>
      <c r="C42" s="42"/>
      <c r="D42" s="42"/>
    </row>
    <row r="43" spans="1:16">
      <c r="B43" s="42"/>
    </row>
    <row r="44" spans="1:16">
      <c r="F44" s="43"/>
      <c r="G44" s="43"/>
      <c r="H44" s="43"/>
    </row>
    <row r="45" spans="1:16">
      <c r="F45" s="43"/>
      <c r="G45" s="43"/>
      <c r="H45" s="43"/>
    </row>
    <row r="47" spans="1:16">
      <c r="A47" s="43"/>
      <c r="C47" s="43"/>
      <c r="D47" s="43"/>
      <c r="E47" s="113"/>
      <c r="F47" s="113"/>
      <c r="G47" s="113"/>
      <c r="H47" s="113"/>
      <c r="I47" s="113"/>
    </row>
    <row r="48" spans="1:16" ht="15.75">
      <c r="A48" s="44"/>
      <c r="B48" s="43"/>
      <c r="C48" s="44"/>
      <c r="D48" s="44"/>
      <c r="E48" s="112"/>
      <c r="F48" s="112"/>
      <c r="G48" s="112"/>
      <c r="H48" s="112"/>
      <c r="I48" s="112"/>
    </row>
    <row r="49" spans="1:9" ht="15.75">
      <c r="A49" s="44"/>
      <c r="B49" s="44"/>
      <c r="C49" s="44"/>
      <c r="D49" s="44"/>
      <c r="E49" s="112"/>
      <c r="F49" s="112"/>
      <c r="G49" s="112"/>
      <c r="H49" s="112"/>
      <c r="I49" s="112"/>
    </row>
    <row r="50" spans="1:9" ht="15.75">
      <c r="A50" s="44"/>
      <c r="B50" s="44"/>
      <c r="C50" s="44"/>
      <c r="D50" s="44"/>
    </row>
    <row r="51" spans="1:9" ht="15.75">
      <c r="A51" s="44"/>
      <c r="B51" s="44"/>
      <c r="C51" s="44"/>
      <c r="D51" s="44"/>
    </row>
    <row r="52" spans="1:9" ht="15.75">
      <c r="B52" s="44"/>
    </row>
  </sheetData>
  <mergeCells count="27">
    <mergeCell ref="A19:B19"/>
    <mergeCell ref="A9:I9"/>
    <mergeCell ref="C1:I1"/>
    <mergeCell ref="C2:I2"/>
    <mergeCell ref="C3:I3"/>
    <mergeCell ref="C4:I4"/>
    <mergeCell ref="A7:I7"/>
    <mergeCell ref="A11:I11"/>
    <mergeCell ref="A12:I12"/>
    <mergeCell ref="A15:I15"/>
    <mergeCell ref="A16:B16"/>
    <mergeCell ref="A18:H18"/>
    <mergeCell ref="A36:I36"/>
    <mergeCell ref="E49:I49"/>
    <mergeCell ref="E47:I47"/>
    <mergeCell ref="E48:I48"/>
    <mergeCell ref="F41:I41"/>
    <mergeCell ref="A25:B25"/>
    <mergeCell ref="C25:D25"/>
    <mergeCell ref="A24:H24"/>
    <mergeCell ref="A32:H32"/>
    <mergeCell ref="A35:H35"/>
    <mergeCell ref="B33:C33"/>
    <mergeCell ref="A26:B26"/>
    <mergeCell ref="C26:D26"/>
    <mergeCell ref="A30:B30"/>
    <mergeCell ref="C30:D30"/>
  </mergeCells>
  <pageMargins left="0.511811024" right="0.511811024" top="0.78740157499999996" bottom="0.78740157499999996" header="0.31496062000000002" footer="0.31496062000000002"/>
  <pageSetup paperSize="9" scale="6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358333-9D4B-4ADC-B812-0A7892622E67}">
  <sheetPr>
    <pageSetUpPr fitToPage="1"/>
  </sheetPr>
  <dimension ref="A1:K26"/>
  <sheetViews>
    <sheetView tabSelected="1" topLeftCell="A4" workbookViewId="0">
      <selection activeCell="K15" sqref="K15"/>
    </sheetView>
  </sheetViews>
  <sheetFormatPr defaultRowHeight="15"/>
  <cols>
    <col min="2" max="2" width="28.42578125" customWidth="1"/>
    <col min="3" max="3" width="14.140625" customWidth="1"/>
    <col min="4" max="4" width="9.140625" customWidth="1"/>
    <col min="5" max="5" width="15.7109375" customWidth="1"/>
    <col min="6" max="6" width="12.7109375" customWidth="1"/>
    <col min="7" max="8" width="15.85546875" customWidth="1"/>
  </cols>
  <sheetData>
    <row r="1" spans="1:8" ht="18">
      <c r="A1" s="125" t="s">
        <v>61</v>
      </c>
      <c r="B1" s="126"/>
      <c r="C1" s="126"/>
      <c r="D1" s="126"/>
      <c r="E1" s="126"/>
      <c r="F1" s="126"/>
      <c r="G1" s="126"/>
      <c r="H1" s="127"/>
    </row>
    <row r="2" spans="1:8">
      <c r="A2" s="62"/>
      <c r="B2" s="62"/>
      <c r="C2" s="63"/>
      <c r="D2" s="62"/>
      <c r="E2" s="62"/>
      <c r="F2" s="62"/>
      <c r="G2" s="62"/>
      <c r="H2" s="62"/>
    </row>
    <row r="3" spans="1:8">
      <c r="A3" s="64" t="s">
        <v>62</v>
      </c>
      <c r="B3" s="65"/>
      <c r="C3" s="66"/>
      <c r="D3" s="65"/>
      <c r="E3" s="65"/>
      <c r="F3" s="67"/>
      <c r="G3" s="67"/>
      <c r="H3" s="68"/>
    </row>
    <row r="4" spans="1:8">
      <c r="A4" s="69" t="s">
        <v>75</v>
      </c>
      <c r="B4" s="136"/>
      <c r="C4" s="137"/>
      <c r="D4" s="136"/>
      <c r="E4" s="136"/>
      <c r="F4" s="138"/>
      <c r="G4" s="138"/>
      <c r="H4" s="139"/>
    </row>
    <row r="5" spans="1:8">
      <c r="A5" s="70" t="s">
        <v>76</v>
      </c>
      <c r="B5" s="71"/>
      <c r="C5" s="72"/>
      <c r="D5" s="71"/>
      <c r="E5" s="71"/>
      <c r="F5" s="73"/>
      <c r="G5" s="73"/>
      <c r="H5" s="140"/>
    </row>
    <row r="6" spans="1:8" ht="15.75" thickBot="1">
      <c r="A6" s="62"/>
      <c r="B6" s="74"/>
      <c r="C6" s="63"/>
      <c r="D6" s="62"/>
      <c r="E6" s="62"/>
      <c r="F6" s="62"/>
      <c r="G6" s="62"/>
      <c r="H6" s="62"/>
    </row>
    <row r="7" spans="1:8">
      <c r="A7" s="128" t="s">
        <v>3</v>
      </c>
      <c r="B7" s="130" t="s">
        <v>63</v>
      </c>
      <c r="C7" s="131" t="s">
        <v>64</v>
      </c>
      <c r="D7" s="128" t="s">
        <v>65</v>
      </c>
      <c r="E7" s="133" t="s">
        <v>66</v>
      </c>
      <c r="F7" s="134"/>
      <c r="G7" s="133" t="s">
        <v>67</v>
      </c>
      <c r="H7" s="134"/>
    </row>
    <row r="8" spans="1:8">
      <c r="A8" s="129"/>
      <c r="B8" s="129"/>
      <c r="C8" s="132"/>
      <c r="D8" s="129"/>
      <c r="E8" s="75" t="s">
        <v>68</v>
      </c>
      <c r="F8" s="76" t="s">
        <v>65</v>
      </c>
      <c r="G8" s="75" t="s">
        <v>68</v>
      </c>
      <c r="H8" s="76" t="s">
        <v>65</v>
      </c>
    </row>
    <row r="9" spans="1:8">
      <c r="A9" s="77" t="s">
        <v>11</v>
      </c>
      <c r="B9" s="92" t="str">
        <f>'Planilha Orçamentária'!C16</f>
        <v>Placa de obra</v>
      </c>
      <c r="C9" s="78">
        <f>'Planilha Orçamentária'!I18</f>
        <v>1028.95</v>
      </c>
      <c r="D9" s="79">
        <f>(C9/$C$12)*100</f>
        <v>0.11020174013897384</v>
      </c>
      <c r="E9" s="80">
        <f>(F9/100)*C9</f>
        <v>1028.95</v>
      </c>
      <c r="F9" s="81">
        <v>100</v>
      </c>
      <c r="G9" s="143">
        <f>E9</f>
        <v>1028.95</v>
      </c>
      <c r="H9" s="145">
        <f>F9</f>
        <v>100</v>
      </c>
    </row>
    <row r="10" spans="1:8">
      <c r="A10" s="82" t="s">
        <v>12</v>
      </c>
      <c r="B10" s="93" t="s">
        <v>14</v>
      </c>
      <c r="C10" s="83">
        <f>'Planilha Orçamentária'!I24</f>
        <v>922601.19</v>
      </c>
      <c r="D10" s="147">
        <f>(C10/$C$12)*100</f>
        <v>98.81165906243065</v>
      </c>
      <c r="E10" s="142">
        <f>(F10/100)*C10</f>
        <v>922601.19</v>
      </c>
      <c r="F10" s="81">
        <v>100</v>
      </c>
      <c r="G10" s="86">
        <f t="shared" ref="G10:G11" si="0">E10</f>
        <v>922601.19</v>
      </c>
      <c r="H10" s="81">
        <f t="shared" ref="H10:H11" si="1">F10</f>
        <v>100</v>
      </c>
    </row>
    <row r="11" spans="1:8">
      <c r="A11" s="85" t="s">
        <v>25</v>
      </c>
      <c r="B11" s="95" t="s">
        <v>15</v>
      </c>
      <c r="C11" s="83">
        <f>'Planilha Orçamentária'!I32</f>
        <v>10066.549999999999</v>
      </c>
      <c r="D11" s="141">
        <f>(C11/$C$12)*100</f>
        <v>1.0781391974303773</v>
      </c>
      <c r="E11" s="84">
        <f>(F11/100)*C11</f>
        <v>10066.549999999999</v>
      </c>
      <c r="F11" s="81">
        <v>100</v>
      </c>
      <c r="G11" s="144">
        <f t="shared" si="0"/>
        <v>10066.549999999999</v>
      </c>
      <c r="H11" s="146">
        <f t="shared" si="1"/>
        <v>100</v>
      </c>
    </row>
    <row r="12" spans="1:8" ht="15.75" thickBot="1">
      <c r="A12" s="87"/>
      <c r="B12" s="88" t="s">
        <v>69</v>
      </c>
      <c r="C12" s="89">
        <f>SUM(C9:C11)</f>
        <v>933696.69</v>
      </c>
      <c r="D12" s="96">
        <f>(C12/C12)</f>
        <v>1</v>
      </c>
      <c r="E12" s="90">
        <f>SUM(E9:E11)</f>
        <v>933696.69</v>
      </c>
      <c r="F12" s="91">
        <f>SUM(E9:E11)/C12</f>
        <v>1</v>
      </c>
      <c r="G12" s="90">
        <f>SUM(G9:G11)</f>
        <v>933696.69</v>
      </c>
      <c r="H12" s="91">
        <f>SUM(G9:G11)/C12</f>
        <v>1</v>
      </c>
    </row>
    <row r="14" spans="1:8">
      <c r="A14" s="124" t="s">
        <v>74</v>
      </c>
      <c r="B14" s="124"/>
    </row>
    <row r="15" spans="1:8">
      <c r="B15" s="1"/>
      <c r="C15" s="42"/>
      <c r="D15" s="1"/>
      <c r="E15" s="1"/>
      <c r="F15" s="3"/>
      <c r="G15" s="1"/>
      <c r="H15" s="1"/>
    </row>
    <row r="16" spans="1:8">
      <c r="B16" s="1"/>
      <c r="C16" s="1"/>
      <c r="D16" s="1"/>
      <c r="E16" s="1"/>
      <c r="F16" s="3"/>
      <c r="G16" s="60"/>
      <c r="H16" s="1"/>
    </row>
    <row r="17" spans="2:11">
      <c r="B17" s="1"/>
      <c r="C17" s="1"/>
      <c r="D17" s="1"/>
      <c r="E17" s="1"/>
      <c r="F17" s="3"/>
      <c r="G17" s="60"/>
      <c r="H17" s="1"/>
    </row>
    <row r="18" spans="2:11">
      <c r="B18" s="1"/>
      <c r="C18" s="1"/>
      <c r="D18" s="1"/>
      <c r="E18" s="1"/>
      <c r="F18" s="3"/>
      <c r="G18" s="1"/>
      <c r="H18" s="1"/>
      <c r="I18" s="1"/>
      <c r="J18" s="1"/>
      <c r="K18" s="1"/>
    </row>
    <row r="19" spans="2:11">
      <c r="B19" s="60"/>
      <c r="C19" s="1"/>
      <c r="D19" s="60"/>
      <c r="E19" s="60"/>
      <c r="F19" s="60"/>
      <c r="G19" s="60"/>
      <c r="H19" s="60"/>
    </row>
    <row r="20" spans="2:11" ht="15.75">
      <c r="B20" s="59"/>
      <c r="C20" s="60"/>
      <c r="D20" s="59"/>
      <c r="E20" s="59"/>
      <c r="F20" s="59"/>
      <c r="G20" s="59"/>
      <c r="H20" s="59"/>
    </row>
    <row r="21" spans="2:11" ht="15.75">
      <c r="B21" s="59"/>
      <c r="C21" s="59"/>
      <c r="D21" s="59"/>
      <c r="E21" s="59"/>
      <c r="F21" s="59"/>
      <c r="G21" s="59"/>
      <c r="H21" s="59"/>
    </row>
    <row r="22" spans="2:11" ht="15.75">
      <c r="B22" s="59"/>
      <c r="C22" s="59"/>
      <c r="D22" s="59"/>
      <c r="E22" s="59"/>
      <c r="F22" s="3"/>
      <c r="G22" s="1"/>
      <c r="H22" s="1"/>
    </row>
    <row r="23" spans="2:11" ht="15.75">
      <c r="B23" s="59"/>
      <c r="C23" s="59"/>
      <c r="D23" s="59"/>
      <c r="E23" s="59"/>
      <c r="F23" s="3"/>
      <c r="G23" s="1"/>
      <c r="H23" s="1"/>
    </row>
    <row r="24" spans="2:11" ht="15.75">
      <c r="B24" s="1"/>
      <c r="C24" s="59"/>
      <c r="D24" s="1"/>
      <c r="E24" s="1"/>
      <c r="F24" s="3"/>
      <c r="G24" s="1"/>
      <c r="H24" s="1"/>
    </row>
    <row r="25" spans="2:11">
      <c r="B25" s="1"/>
      <c r="C25" s="1"/>
      <c r="D25" s="1"/>
      <c r="E25" s="1"/>
      <c r="F25" s="3"/>
      <c r="G25" s="1"/>
      <c r="H25" s="1"/>
    </row>
    <row r="26" spans="2:11">
      <c r="B26" s="1"/>
      <c r="C26" s="1"/>
      <c r="D26" s="1"/>
      <c r="E26" s="1"/>
      <c r="F26" s="3"/>
      <c r="G26" s="1"/>
      <c r="H26" s="1"/>
    </row>
  </sheetData>
  <mergeCells count="8">
    <mergeCell ref="A14:B14"/>
    <mergeCell ref="A1:H1"/>
    <mergeCell ref="A7:A8"/>
    <mergeCell ref="B7:B8"/>
    <mergeCell ref="C7:C8"/>
    <mergeCell ref="D7:D8"/>
    <mergeCell ref="E7:F7"/>
    <mergeCell ref="G7:H7"/>
  </mergeCells>
  <printOptions horizontalCentered="1" verticalCentered="1"/>
  <pageMargins left="1.5748031496062993" right="0.78740157480314965" top="1.9685039370078741" bottom="0.78740157480314965" header="0.31496062992125984" footer="0.31496062992125984"/>
  <pageSetup paperSize="9" scale="86" orientation="landscape" r:id="rId1"/>
  <headerFooter>
    <oddHeader>&amp;C&amp;G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Planilha Orçamentária</vt:lpstr>
      <vt:lpstr>Cronograma Físico Financeiro</vt:lpstr>
      <vt:lpstr>'Planilha Orçamentária'!Area_de_impressao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</dc:creator>
  <cp:lastModifiedBy>Usuário</cp:lastModifiedBy>
  <cp:lastPrinted>2019-08-01T14:08:33Z</cp:lastPrinted>
  <dcterms:created xsi:type="dcterms:W3CDTF">2016-02-29T18:01:22Z</dcterms:created>
  <dcterms:modified xsi:type="dcterms:W3CDTF">2019-08-01T14:08:42Z</dcterms:modified>
</cp:coreProperties>
</file>