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filterPrivacy="1"/>
  <xr:revisionPtr revIDLastSave="0" documentId="13_ncr:1_{C36F465D-CD58-4C91-9871-40E2BB587E13}" xr6:coauthVersionLast="45" xr6:coauthVersionMax="45" xr10:uidLastSave="{00000000-0000-0000-0000-000000000000}"/>
  <bookViews>
    <workbookView xWindow="-120" yWindow="-120" windowWidth="24240" windowHeight="13140" activeTab="1" xr2:uid="{00000000-000D-0000-FFFF-FFFF00000000}"/>
  </bookViews>
  <sheets>
    <sheet name="COMPOSIÇÕES" sheetId="3" r:id="rId1"/>
    <sheet name="Planilha Orçamentária" sheetId="1" r:id="rId2"/>
    <sheet name="Cronograma" sheetId="2" r:id="rId3"/>
  </sheets>
  <definedNames>
    <definedName name="_xlnm.Print_Area" localSheetId="1">'Planilha Orçamentária'!$A$1:$I$134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4" i="1" l="1"/>
  <c r="I84" i="1"/>
  <c r="H24" i="1"/>
  <c r="I24" i="1"/>
  <c r="H25" i="1"/>
  <c r="I25" i="1" s="1"/>
  <c r="H26" i="1"/>
  <c r="I26" i="1" s="1"/>
  <c r="H23" i="1"/>
  <c r="I23" i="1" s="1"/>
  <c r="A34" i="3" l="1"/>
  <c r="G33" i="3"/>
  <c r="G32" i="3" s="1"/>
  <c r="G71" i="1" s="1"/>
  <c r="H60" i="1"/>
  <c r="I60" i="1" s="1"/>
  <c r="G25" i="3" l="1"/>
  <c r="G30" i="3"/>
  <c r="G29" i="3"/>
  <c r="G26" i="3"/>
  <c r="G24" i="3"/>
  <c r="H50" i="1"/>
  <c r="I50" i="1" s="1"/>
  <c r="H47" i="1"/>
  <c r="I47" i="1" s="1"/>
  <c r="H48" i="1"/>
  <c r="I48" i="1" s="1"/>
  <c r="G20" i="3"/>
  <c r="G21" i="3"/>
  <c r="G19" i="3"/>
  <c r="G18" i="3"/>
  <c r="H20" i="1"/>
  <c r="I20" i="1" s="1"/>
  <c r="G15" i="3"/>
  <c r="G14" i="3"/>
  <c r="A4" i="3"/>
  <c r="A3" i="3"/>
  <c r="A2" i="3"/>
  <c r="A1" i="3"/>
  <c r="G11" i="3"/>
  <c r="G10" i="3"/>
  <c r="G9" i="3" l="1"/>
  <c r="G13" i="1" s="1"/>
  <c r="G28" i="3"/>
  <c r="G67" i="1" s="1"/>
  <c r="G23" i="3"/>
  <c r="G61" i="1" s="1"/>
  <c r="G17" i="3"/>
  <c r="G51" i="1" s="1"/>
  <c r="H51" i="1" s="1"/>
  <c r="I51" i="1" s="1"/>
  <c r="G13" i="3"/>
  <c r="G19" i="1" s="1"/>
  <c r="H19" i="1" s="1"/>
  <c r="I19" i="1" s="1"/>
  <c r="F30" i="2"/>
  <c r="F28" i="2"/>
  <c r="F26" i="2"/>
  <c r="F24" i="2"/>
  <c r="B30" i="2"/>
  <c r="B28" i="2"/>
  <c r="B26" i="2"/>
  <c r="B24" i="2"/>
  <c r="E38" i="2"/>
  <c r="H78" i="1"/>
  <c r="I78" i="1" s="1"/>
  <c r="I79" i="1" s="1"/>
  <c r="C24" i="2" s="1"/>
  <c r="E25" i="2" s="1"/>
  <c r="F25" i="2" s="1"/>
  <c r="H18" i="1"/>
  <c r="I18" i="1" s="1"/>
  <c r="G24" i="2" l="1"/>
  <c r="G25" i="2" s="1"/>
  <c r="H25" i="2" s="1"/>
  <c r="H24" i="2" l="1"/>
  <c r="B22" i="2"/>
  <c r="B20" i="2"/>
  <c r="B18" i="2"/>
  <c r="B16" i="2"/>
  <c r="B14" i="2"/>
  <c r="B12" i="2"/>
  <c r="B10" i="2"/>
  <c r="H98" i="1"/>
  <c r="I98" i="1" s="1"/>
  <c r="H86" i="1"/>
  <c r="I86" i="1" s="1"/>
  <c r="H39" i="1"/>
  <c r="I39" i="1" s="1"/>
  <c r="H99" i="1" l="1"/>
  <c r="I99" i="1" s="1"/>
  <c r="H97" i="1"/>
  <c r="I97" i="1" s="1"/>
  <c r="H96" i="1"/>
  <c r="I96" i="1" s="1"/>
  <c r="H95" i="1"/>
  <c r="I95" i="1" s="1"/>
  <c r="H92" i="1"/>
  <c r="I92" i="1" s="1"/>
  <c r="H91" i="1"/>
  <c r="I91" i="1" s="1"/>
  <c r="H90" i="1"/>
  <c r="I90" i="1" s="1"/>
  <c r="H89" i="1"/>
  <c r="I89" i="1" s="1"/>
  <c r="H85" i="1"/>
  <c r="I85" i="1" s="1"/>
  <c r="H83" i="1"/>
  <c r="H82" i="1"/>
  <c r="H81" i="1"/>
  <c r="I81" i="1" s="1"/>
  <c r="H71" i="1"/>
  <c r="I71" i="1" s="1"/>
  <c r="H72" i="1"/>
  <c r="I72" i="1" s="1"/>
  <c r="H73" i="1"/>
  <c r="I73" i="1" s="1"/>
  <c r="H74" i="1"/>
  <c r="H75" i="1"/>
  <c r="H70" i="1"/>
  <c r="I70" i="1" s="1"/>
  <c r="H66" i="1"/>
  <c r="I66" i="1" s="1"/>
  <c r="H67" i="1"/>
  <c r="I67" i="1" s="1"/>
  <c r="H65" i="1"/>
  <c r="I65" i="1" s="1"/>
  <c r="H59" i="1"/>
  <c r="I59" i="1" s="1"/>
  <c r="H61" i="1"/>
  <c r="I61" i="1" s="1"/>
  <c r="H62" i="1"/>
  <c r="I62" i="1" s="1"/>
  <c r="H55" i="1"/>
  <c r="I55" i="1" s="1"/>
  <c r="H56" i="1"/>
  <c r="I56" i="1" s="1"/>
  <c r="H57" i="1"/>
  <c r="I57" i="1" s="1"/>
  <c r="H58" i="1"/>
  <c r="I58" i="1" s="1"/>
  <c r="H54" i="1"/>
  <c r="I54" i="1" s="1"/>
  <c r="H49" i="1"/>
  <c r="I49" i="1" s="1"/>
  <c r="I52" i="1" s="1"/>
  <c r="H40" i="1"/>
  <c r="I40" i="1" s="1"/>
  <c r="H41" i="1"/>
  <c r="I41" i="1" s="1"/>
  <c r="H42" i="1"/>
  <c r="I42" i="1" s="1"/>
  <c r="H43" i="1"/>
  <c r="I43" i="1" s="1"/>
  <c r="H44" i="1"/>
  <c r="I44" i="1" s="1"/>
  <c r="H38" i="1"/>
  <c r="I38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27" i="1"/>
  <c r="I27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1" i="1"/>
  <c r="I11" i="1" s="1"/>
  <c r="I36" i="1" l="1"/>
  <c r="C12" i="2" s="1"/>
  <c r="G13" i="2" s="1"/>
  <c r="I100" i="1"/>
  <c r="C30" i="2" s="1"/>
  <c r="I82" i="1"/>
  <c r="I83" i="1"/>
  <c r="I68" i="1"/>
  <c r="C20" i="2" s="1"/>
  <c r="I63" i="1"/>
  <c r="C18" i="2" s="1"/>
  <c r="G19" i="2" s="1"/>
  <c r="C16" i="2"/>
  <c r="G17" i="2" s="1"/>
  <c r="I45" i="1"/>
  <c r="C14" i="2" s="1"/>
  <c r="G15" i="2" s="1"/>
  <c r="I75" i="1"/>
  <c r="I74" i="1"/>
  <c r="G21" i="2" l="1"/>
  <c r="E20" i="2"/>
  <c r="E31" i="2"/>
  <c r="F31" i="2" s="1"/>
  <c r="G30" i="2"/>
  <c r="I87" i="1"/>
  <c r="C26" i="2" s="1"/>
  <c r="I76" i="1"/>
  <c r="C22" i="2" s="1"/>
  <c r="G31" i="2" l="1"/>
  <c r="H31" i="2" s="1"/>
  <c r="H30" i="2"/>
  <c r="E21" i="2"/>
  <c r="F21" i="2" s="1"/>
  <c r="H21" i="2" s="1"/>
  <c r="F20" i="2"/>
  <c r="H20" i="2" s="1"/>
  <c r="G26" i="2"/>
  <c r="E27" i="2"/>
  <c r="F27" i="2" s="1"/>
  <c r="E22" i="2"/>
  <c r="G22" i="2"/>
  <c r="A35" i="2"/>
  <c r="A34" i="2"/>
  <c r="G27" i="2" l="1"/>
  <c r="H27" i="2" s="1"/>
  <c r="H26" i="2"/>
  <c r="G23" i="2"/>
  <c r="F22" i="2"/>
  <c r="H22" i="2" s="1"/>
  <c r="E23" i="2"/>
  <c r="F23" i="2" s="1"/>
  <c r="I93" i="1"/>
  <c r="C28" i="2" s="1"/>
  <c r="E29" i="2" l="1"/>
  <c r="F29" i="2" s="1"/>
  <c r="G28" i="2"/>
  <c r="H23" i="2"/>
  <c r="E16" i="2"/>
  <c r="E17" i="2" s="1"/>
  <c r="F16" i="2" l="1"/>
  <c r="H16" i="2" s="1"/>
  <c r="G29" i="2"/>
  <c r="H29" i="2" s="1"/>
  <c r="H28" i="2"/>
  <c r="G32" i="2"/>
  <c r="F17" i="2"/>
  <c r="E14" i="2"/>
  <c r="E15" i="2" s="1"/>
  <c r="F15" i="2" l="1"/>
  <c r="H17" i="2"/>
  <c r="I21" i="1"/>
  <c r="E18" i="2"/>
  <c r="F14" i="2"/>
  <c r="H14" i="2" s="1"/>
  <c r="I101" i="1" l="1"/>
  <c r="C10" i="2"/>
  <c r="H15" i="2"/>
  <c r="E19" i="2"/>
  <c r="F18" i="2"/>
  <c r="H18" i="2" s="1"/>
  <c r="C32" i="2" l="1"/>
  <c r="D20" i="2" s="1"/>
  <c r="G11" i="2"/>
  <c r="F19" i="2"/>
  <c r="E12" i="2"/>
  <c r="E10" i="2"/>
  <c r="E32" i="2" l="1"/>
  <c r="D24" i="2"/>
  <c r="D22" i="2"/>
  <c r="D28" i="2"/>
  <c r="D26" i="2"/>
  <c r="D30" i="2"/>
  <c r="G33" i="2"/>
  <c r="H19" i="2"/>
  <c r="E13" i="2"/>
  <c r="F12" i="2"/>
  <c r="H12" i="2" s="1"/>
  <c r="E11" i="2"/>
  <c r="F10" i="2"/>
  <c r="H10" i="2" s="1"/>
  <c r="F13" i="2" l="1"/>
  <c r="F11" i="2"/>
  <c r="H11" i="2" s="1"/>
  <c r="D12" i="2"/>
  <c r="D10" i="2"/>
  <c r="D18" i="2"/>
  <c r="D16" i="2"/>
  <c r="D14" i="2"/>
  <c r="D32" i="2" l="1"/>
  <c r="E33" i="2"/>
  <c r="F33" i="2" s="1"/>
  <c r="H33" i="2" s="1"/>
  <c r="H13" i="2"/>
  <c r="F32" i="2"/>
  <c r="H32" i="2" s="1"/>
</calcChain>
</file>

<file path=xl/sharedStrings.xml><?xml version="1.0" encoding="utf-8"?>
<sst xmlns="http://schemas.openxmlformats.org/spreadsheetml/2006/main" count="422" uniqueCount="211">
  <si>
    <t>CIDADE: BIRIGUI - SP</t>
  </si>
  <si>
    <t>PLANILHA ORÇAMENTÁRIA</t>
  </si>
  <si>
    <t>ITEM</t>
  </si>
  <si>
    <t>TABELA</t>
  </si>
  <si>
    <t>CÓDIGO</t>
  </si>
  <si>
    <t>DESCRIÇÃO</t>
  </si>
  <si>
    <t>CUSTO UNIT.</t>
  </si>
  <si>
    <t>CUSTO TOTAL</t>
  </si>
  <si>
    <t>UNID.</t>
  </si>
  <si>
    <t>QUANT.</t>
  </si>
  <si>
    <t>Sub-total</t>
  </si>
  <si>
    <t>TOTAL GERAL</t>
  </si>
  <si>
    <t>1.1</t>
  </si>
  <si>
    <t>CUSTO C/ BDI</t>
  </si>
  <si>
    <t>CRONOGRAMA FÍSICO-FINANCEIRO</t>
  </si>
  <si>
    <t>VALOR</t>
  </si>
  <si>
    <t>PESO (%)</t>
  </si>
  <si>
    <t>MÊS 1</t>
  </si>
  <si>
    <t>TOTAL</t>
  </si>
  <si>
    <t>DEMOLIÇÕES E RETIRADAS</t>
  </si>
  <si>
    <t>PISOS</t>
  </si>
  <si>
    <t>SERVIÇOS COMPLEMENTARES</t>
  </si>
  <si>
    <t>1.4</t>
  </si>
  <si>
    <t>LOCAL: ROBERTO CLARK, Nº 236</t>
  </si>
  <si>
    <t>BAIRRO: CENTRO</t>
  </si>
  <si>
    <t>SINAPI</t>
  </si>
  <si>
    <t>ESQUADRIAS</t>
  </si>
  <si>
    <t>PINTURA</t>
  </si>
  <si>
    <t>1.2</t>
  </si>
  <si>
    <t>1.3</t>
  </si>
  <si>
    <t>1.5</t>
  </si>
  <si>
    <t>2.1</t>
  </si>
  <si>
    <t>2.2</t>
  </si>
  <si>
    <t>2.3</t>
  </si>
  <si>
    <t>3.1</t>
  </si>
  <si>
    <t>3.2</t>
  </si>
  <si>
    <t>3.3</t>
  </si>
  <si>
    <t>4.1</t>
  </si>
  <si>
    <t>4.2</t>
  </si>
  <si>
    <t>4.3</t>
  </si>
  <si>
    <t>4.4</t>
  </si>
  <si>
    <t>5.1</t>
  </si>
  <si>
    <t>5.2</t>
  </si>
  <si>
    <t>PARCELA</t>
  </si>
  <si>
    <t>ACUMULADO</t>
  </si>
  <si>
    <t>OBRA: REFORMA DO PISO DO CENTRO POP</t>
  </si>
  <si>
    <t>RETIRADA DE DIVISORIAS EM CHAPAS DE MADEIRA, COM MONTANTES METALICOS</t>
  </si>
  <si>
    <t>M2</t>
  </si>
  <si>
    <t>DEMOLIÇÃO DE REVESTIMENTO CERÂMICO, DE FORMA MANUAL, SEM REAPROVEITAMENTO. AF_12/2017 (pisos)</t>
  </si>
  <si>
    <t>DEMOLIÇÃO DE REVESTIMENTO CERÂMICO, DE FORMA MANUAL, SEM REAPROVEITAMENTO. AF_12/2017 (azulejos)</t>
  </si>
  <si>
    <t>DEMOLIÇÃO DE LAJES, DE FORMA MECANIZADA COM MARTELETE, SEM REAPROVEITAMENTO. AF_12/2017</t>
  </si>
  <si>
    <t>1.6</t>
  </si>
  <si>
    <t>1.7</t>
  </si>
  <si>
    <t>1.8</t>
  </si>
  <si>
    <t>BDI (%)</t>
  </si>
  <si>
    <t>ALVENARIA DE VEDAÇÃO DE BLOCOS VAZADOS DE CONCRETO DE 14X19X39CM (ESPESSURA 14CM) DE PAREDES COM ÁREA LÍQUIDA MENOR QUE 6M² SEM VÃOS E ARGAMASSA DE ASSENTAMENTO COM PREPARO EM BETONEIRA. AF_06/2014</t>
  </si>
  <si>
    <t>KG</t>
  </si>
  <si>
    <t>ARMAÇÃO VERTICAL DE ALVENARIA ESTRUTURAL; DIÂMETRO DE 10,0 MM. AF_01/2015</t>
  </si>
  <si>
    <t>GRAUTEAMENTO VERTICAL EM ALVENARIA ESTRUTURAL. AF_01/2015</t>
  </si>
  <si>
    <t>M3</t>
  </si>
  <si>
    <t>ARMAÇÃO DO SISTEMA DE PAREDES DE CONCRETO, EXECUTADA COMO ARMADURA POSITIVA DE LAJES, TELA Q-113. AF_06/2019</t>
  </si>
  <si>
    <t>ARMAÇÃO DO SISTEMA DE PAREDES DE CONCRETO, EXECUTADA COMO REFORÇO, VERGALHÃO DE 10,0 MM DE DIÂMETRO. AF_06/2019</t>
  </si>
  <si>
    <t>CONCRETAGEM DE VIGAS E LAJES, FCK=20 MPA, PARA QUALQUER TIPO DE LAJE COM BALDES EM EDIFICAÇÃO TÉRREA, COM ÁREA MÉDIA DE LAJES MENOR OU IGUAL A 20 M² - LANÇAMENTO, ADENSAMENTO E ACABAMENTO. AF_12/2015</t>
  </si>
  <si>
    <t>CHAPISCO APLICADO EM ALVENARIAS E ESTRUTURAS DE CONCRETO INTERNAS, COM COLHER DE PEDREIRO. ARGAMASSA TRAÇO 1:3 COM PREPARO EM BETONEIRA 400L. AF_06/2014</t>
  </si>
  <si>
    <t>MASSA ÚNICA, PARA RECEBIMENTO DE PINTURA, EM ARGAMASSA TRAÇO 1:2:8, PREPARO MECÂNICO COM BETONEIRA 400L, APLICADA MANUALMENTE EM FACES INTERNAS DE PAREDES, ESPESSURA DE 10MM, COM EXECUÇÃO DE TALISCAS. AF_06/2014</t>
  </si>
  <si>
    <t>ALVENARIA DE VEDAÇÃO DE BLOCOS VAZADOS DE CONCRETO DE 9X19X39CM (ESPESSURA 9CM) DE PAREDES COM ÁREA LÍQUIDA MENOR QUE 6M² SEM VÃOS E ARGAMASSA DE ASSENTAMENTO COM PREPARO MANUAL. AF_06/2014</t>
  </si>
  <si>
    <t>IMPERMEABILIZAÇÃO DE PISO COM ARGAMASSA DE CIMENTO E AREIA, COM ADITIVO IMPERMEABILIZANTE, E = 2CM. AF_06/2018</t>
  </si>
  <si>
    <t>ABRIGO DE GÁS</t>
  </si>
  <si>
    <t>2.4</t>
  </si>
  <si>
    <t>2.5</t>
  </si>
  <si>
    <t>2.6</t>
  </si>
  <si>
    <t>2.7</t>
  </si>
  <si>
    <t>2.8</t>
  </si>
  <si>
    <t>2.9</t>
  </si>
  <si>
    <t>3.4</t>
  </si>
  <si>
    <t>3.5</t>
  </si>
  <si>
    <t>3.6</t>
  </si>
  <si>
    <t>M</t>
  </si>
  <si>
    <t>INSTALAÇÕES ELÉTRICAS</t>
  </si>
  <si>
    <t>RASGO EM ALVENARIA PARA RAMAIS/ DISTRIBUIÇÃO COM DIAMETROS MENORES OU IGUAIS A 40 MM. AF_05/2015</t>
  </si>
  <si>
    <t>CHUMBAMENTO LINEAR EM ALVENARIA PARA RAMAIS/DISTRIBUIÇÃO COM DIÂMETROS MENORES OU IGUAIS A 40 MM. AF_05/2015</t>
  </si>
  <si>
    <t>RASGO EM CONTRAPISO PARA RAMAIS/ DISTRIBUIÇÃO COM DIÂMETROS MENORES OU IGUAIS A 40 MM. AF_05/2015</t>
  </si>
  <si>
    <t>CHUMBAMENTO LINEAR EM CONTRAPISO PARA RAMAIS/DISTRIBUIÇÃO COM DIÂMETROS MENORES OU IGUAIS A 40 MM. AF_05/2015</t>
  </si>
  <si>
    <t>ELETRODUTO FLEXÍVEL CORRUGADO, PVC, DN 25 MM (3/4"), PARA CIRCUITOS TERMINAIS, INSTALADO EM PAREDE - FORNECIMENTO E INSTALAÇÃO. AF_12/2015</t>
  </si>
  <si>
    <t>ELETRODUTO FLEXÍVEL CORRUGADO REFORÇADO, PVC, DN 25 MM (3/4"), PARA CIRCUITOS TERMINAIS, INSTALADO EM LAJE - FORNECIMENTO E INSTALAÇÃO. AF_12/2015</t>
  </si>
  <si>
    <t>UN</t>
  </si>
  <si>
    <t>5.3</t>
  </si>
  <si>
    <t>5.4</t>
  </si>
  <si>
    <t>5.5</t>
  </si>
  <si>
    <t>5.6</t>
  </si>
  <si>
    <t>5.7</t>
  </si>
  <si>
    <t>5.8</t>
  </si>
  <si>
    <t>5.9</t>
  </si>
  <si>
    <t>ESGOTO</t>
  </si>
  <si>
    <t>CAIXA DE GORDURA PEQUENA (CAPACIDADE: 19 L), CIRCULAR, EM PVC, DIÂMETRO INTERNO= 0,3 M. AF_05/2018</t>
  </si>
  <si>
    <t>6.1</t>
  </si>
  <si>
    <t>6.2</t>
  </si>
  <si>
    <t>6.3</t>
  </si>
  <si>
    <t>ESCAVAÇÃO MANUAL DE VALA COM PROFUNDIDADE MENOR OU IGUAL A 1,30 M. AF_ 03/2016</t>
  </si>
  <si>
    <t>CONTRAPISO EM ARGAMASSA TRAÇO 1:4 (CIMENTO E AREIA), PREPARO MECÂNICO COM BETONEIRA 400 L, APLICADO EM ÁREAS SECAS SOBRE LAJE, ADERIDO, ESPESSURA 2CM. AF_06/2014</t>
  </si>
  <si>
    <t>RODAPÉ CERÂMICO DE 7CM DE ALTURA COM PLACAS TIPO ESMALTADA EXTRA DE DIMENSÕES 45X45CM. AF_06/2014</t>
  </si>
  <si>
    <t>REVESTIMENTO CERÂMICO PARA PISO COM PLACAS TIPO ESMALTADA EXTRA DE DIMENSÕES 45X45 CM APLICADA EM AMBIENTES DE ÁREA MENOR QUE 5 M2. AF_06/2014</t>
  </si>
  <si>
    <t>7.1</t>
  </si>
  <si>
    <t>7.2</t>
  </si>
  <si>
    <t>7.3</t>
  </si>
  <si>
    <t>7.4</t>
  </si>
  <si>
    <t>7.5</t>
  </si>
  <si>
    <t>7.6</t>
  </si>
  <si>
    <t>PORTA DE MADEIRA PARA PINTURA, SEMI-OCA (LEVE OU MÉDIA), 70X210CM, ESPESSURA DE 3,5CM, INCLUSO DOBRADIÇAS - FORNECIMENTO E INSTALAÇÃO. AF_12/2019</t>
  </si>
  <si>
    <t>PORTA DE MADEIRA PARA PINTURA, SEMI-OCA (LEVE OU MÉDIA), 80X210CM, ESPESSURA DE 3,5CM, INCLUSO DOBRADIÇAS - FORNECIMENTO E INSTALAÇÃO. AF_12/2019</t>
  </si>
  <si>
    <t>PORTA DE MADEIRA PARA PINTURA, SEMI-OCA (LEVE OU MÉDIA), 90X210CM, ESPESSURA DE 3,5CM, INCLUSO DOBRADIÇAS - FORNECIMENTO E INSTALAÇÃO. AF_12/2019</t>
  </si>
  <si>
    <t>VIDRO LISO COMUM TRANSPARENTE, ESPESSURA 3MM</t>
  </si>
  <si>
    <t>8.1</t>
  </si>
  <si>
    <t>CORRIMÃO SIMPLES, DIÂMETRO EXTERNO = 1 1/2", EM AÇO GALVANIZADO. AF_04/2019_P</t>
  </si>
  <si>
    <t>10.1</t>
  </si>
  <si>
    <t>10.2</t>
  </si>
  <si>
    <t>10.3</t>
  </si>
  <si>
    <t>10.4</t>
  </si>
  <si>
    <t>APLICAÇÃO DE FUNDO SELADOR LÁTEX PVA EM PAREDES, UMA DEMÃO. AF_06/2014</t>
  </si>
  <si>
    <t>APLICAÇÃO MANUAL DE PINTURA COM TINTA LÁTEX PVA EM PAREDES, DUAS DEMÃOS. AF_06/2014</t>
  </si>
  <si>
    <t>PINTURA COM TINTA ALQUÍDICA DE ACABAMENTO (ESMALTE SINTÉTICO ACETINADO) PULVERIZADA SOBRE SUPERFÍCIES METÁLICAS (EXCETO PERFIL) EXECUTADO EM OBRA (POR DEMÃO). AF_01/2020</t>
  </si>
  <si>
    <t>DEMOLIÇÃO DE RODAPÉ CERÂMICO, DE FORMA MANUAL, SEM REAPROVEITAMENTO. AF_12/2017</t>
  </si>
  <si>
    <t>3.7</t>
  </si>
  <si>
    <t>MÊS 2</t>
  </si>
  <si>
    <t>DEMOLIÇÃO DE ALVENARIA DE BLOCO FURADO, DE FORMA MANUAL, SEM REAPROVEITAMENTO. AF_12/2017</t>
  </si>
  <si>
    <t>1.9</t>
  </si>
  <si>
    <t>REDE DE GÁS</t>
  </si>
  <si>
    <t>REVESTIMENTO CERÂMICO PARA PAREDES INTERNAS COM PLACAS TIPO ESMALTADA EXTRA DE DIMENSÕES 33X45 CM APLICADAS EM AMBIENTES DE ÁREA MENOR QUE 5M² A MEIA ALTURA DAS PAREDES. AF_06/2014</t>
  </si>
  <si>
    <t>9.1</t>
  </si>
  <si>
    <t>9.2</t>
  </si>
  <si>
    <t>9.3</t>
  </si>
  <si>
    <t>9.4</t>
  </si>
  <si>
    <t>9.5</t>
  </si>
  <si>
    <t>11.1</t>
  </si>
  <si>
    <t>11.2</t>
  </si>
  <si>
    <t>11.3</t>
  </si>
  <si>
    <t>11.4</t>
  </si>
  <si>
    <t>11.5</t>
  </si>
  <si>
    <t>REVESTIMENTOS</t>
  </si>
  <si>
    <t>RECOLOCACAO DE DIVISORIAS TIPO CHAPAS OU TABUAS, INCLUSIVE ENTARUGAMENTO, CONSIDERANDO REAPROVEITAMENTO DO MATERIAL</t>
  </si>
  <si>
    <t>REMOÇÃO DE PORTAS, DE FORMA MANUAL, SEM REAPROVEITAMENTO. AF_12/2017</t>
  </si>
  <si>
    <t>UNIDADE</t>
  </si>
  <si>
    <t>COEF.</t>
  </si>
  <si>
    <t>CUSTO COMP.</t>
  </si>
  <si>
    <t>PMB-CP</t>
  </si>
  <si>
    <t>SERVENTE COM ENCARGOS COMPLEMENTARES</t>
  </si>
  <si>
    <t>H</t>
  </si>
  <si>
    <t>SINAPI-I</t>
  </si>
  <si>
    <t>RETIRADA DE REGISTRO OU VÁLVULAS EMBUTIDOS</t>
  </si>
  <si>
    <t>001</t>
  </si>
  <si>
    <t>AUXILIAR DE ENCANADOR OU BOMBEIRO HIDRÁULICO COM ENCARGOS COMPLEMENTARES</t>
  </si>
  <si>
    <t xml:space="preserve">ENCANADOR OU BOMBEIRO HIDRÁULICO COM ENCARGOS COMPLEMENTARES </t>
  </si>
  <si>
    <t xml:space="preserve">PEDREIRO COM ENCARGOS COMPLEMENTARES </t>
  </si>
  <si>
    <t>COMPOSIÇÕES DE SERVIÇOS</t>
  </si>
  <si>
    <t>002</t>
  </si>
  <si>
    <t>CARGA MANUAL DE ENTULHO EM CAÇAMBA METÁLICA</t>
  </si>
  <si>
    <t>CAMINHÃO BASCULANTE 6 M3, PESO BRUTO TOTAL 16.000 KG, CARGA ÚTIL MÁXIMA 13.071 KG, DISTÂNCIA ENTRE EIXOS 4,80 M, POTÊNCIA 230 CV INCLUSIVE CAÇAMBA METÁLICA - CHI DIURNO. AF_06/2014</t>
  </si>
  <si>
    <t>1.10</t>
  </si>
  <si>
    <t>TRANSPORTE COM CAMINHÃO BASCULANTE DE 6 M³, EM VIA URBANA EM LEITO NATURAL (UNIDADE: M3XKM). AF_07/2020</t>
  </si>
  <si>
    <t>M3XKM</t>
  </si>
  <si>
    <t>TUBO EM COBRE RÍGIDO, DN 22 MM, CLASSE A, SEM ISOLAMENTO, INSTALADO EM PRUMADA FORNECIMENTO E INSTALAÇÃO. AF_12/2015</t>
  </si>
  <si>
    <t>MONTAGEM E DESMONTAGEM DE FÔRMA DE LAJE MACIÇA, PÉ-DIREITO SIMPLES, EM MADEIRA SERRADA, 2 UTILIZAÇÕES. AF_09/2020</t>
  </si>
  <si>
    <t>COTOVELO EM BRONZE/LATÃO, DN 22 MM X 3/4", 90 GRAUS, SEM ANEL DE SOLDA, BOLSA X ROSCA F, INSTALADO EM RAMAL DE DISTRIBUIÇÃO  FORNECIMENTO E INSTALAÇÃO. AF_01/2016</t>
  </si>
  <si>
    <t>FITA VEDA ROSCA EM ROLOS DE 18 MM X 50 M (L X C)</t>
  </si>
  <si>
    <t>VALVULA DE ESFERA BRUTA EM BRONZE, BITOLA 3/4 " (REF 1552-B)</t>
  </si>
  <si>
    <t>ENCANADOR OU BOMBEIRO HIDRÁULICO COM ENCARGOS COMPLEMENTARES</t>
  </si>
  <si>
    <t>3148</t>
  </si>
  <si>
    <t>11749</t>
  </si>
  <si>
    <t>88248</t>
  </si>
  <si>
    <t>88267</t>
  </si>
  <si>
    <t>003</t>
  </si>
  <si>
    <t>VÁLVULA DE ESFERA BRUTA EM BRONZE, 3/4" - FORNECIMENTO E INSTALAÇÃO</t>
  </si>
  <si>
    <t>4.5</t>
  </si>
  <si>
    <t>TOMADA BAIXA DE EMBUTIR (1 MÓDULO), 2P+T 10 A, SEM SUPORTE E SEM PLACA - FORNECIMENTO E INSTALAÇÃO. AF_12/2015</t>
  </si>
  <si>
    <t>SUPORTE DE FIXACAO PARA ESPELHO / PLACA 4" X 2", PARA 3 MODULOS, PARA INSTALACAO DE TOMADAS E INTERRUPTORES (SOMENTE SUPORTE)</t>
  </si>
  <si>
    <t>88264</t>
  </si>
  <si>
    <t>ELETRICISTA COM ENCARGOS COMPLEMENTARES</t>
  </si>
  <si>
    <t>004</t>
  </si>
  <si>
    <t>005</t>
  </si>
  <si>
    <t xml:space="preserve">PLACA/TAMPA CEGA EM LATAO ESCOVADO PARA CONDULETE EM LIGA DE ALUMINIO 4 X 4" </t>
  </si>
  <si>
    <t>SUPORTE PARAFUSADO COM PLACA DE ENCAIXE 4/2" PARA PONTO ELÉTRICO NO PISO - FORNECIMENTO E INSTALAÇÃO</t>
  </si>
  <si>
    <t>CAIXA RETANGULAR 4" X 2" BAIXA (0,30 M DO PISO), PVC, INSTALADA EM PAREDE - FORNECIMENTO E INSTALAÇÃO. AF_12/2015</t>
  </si>
  <si>
    <t>TUBO PVC, SERIE NORMAL, ESGOTO PREDIAL, DN 50 MM, FORNECIDO E INSTALADO EM RAMAL DE DESCARGA OU RAMAL DE ESGOTO SANITÁRIO. AF_12/2014</t>
  </si>
  <si>
    <t>FDE</t>
  </si>
  <si>
    <t>6.95.58</t>
  </si>
  <si>
    <t>CANOPLA P/ VALVULA DE DESCARGA</t>
  </si>
  <si>
    <t>CANOPLA PARA VÁLVULA DE DESCARGA - FORNECIMENTO E INSTALAÇÃO</t>
  </si>
  <si>
    <t>006</t>
  </si>
  <si>
    <t>APICOAMENTO MANUAL DE PISO</t>
  </si>
  <si>
    <t>LASTRO DE CONCRETO MAGRO, APLICADO EM PISOS OU RADIERS, ESPESSURA DE 5CM. AF_07/2016</t>
  </si>
  <si>
    <t>PORTA DE FERRO, DE ABRIR, TIPO GRADE COM CHAPA, COM GUARNIÇÕES. AF_12/2019</t>
  </si>
  <si>
    <t>RECOLOCAÇÃO DE FOLHAS DE PORTA DE MADEIRA LEVE OU MÉDIA DE 80CM DE LARGURA, CONSIDERANDO REAPROVEITAMENTO DO MATERIAL. AF_12/2019</t>
  </si>
  <si>
    <t>LIMPEZA DE PISO CERÂMICO OU PORCELANATO COM VASSOURA A SECO. AF_04/2019</t>
  </si>
  <si>
    <t>Fontes: Tabela SINAPI nov/2020, Tabela FDE out/2020 c/ desonerações.</t>
  </si>
  <si>
    <t>16.07.026</t>
  </si>
  <si>
    <t>BC-25 BANCO DE CONCRETO PRE-FABRICADO (L=216CM)</t>
  </si>
  <si>
    <t>Birigui, 06 de janeiro de 2021.</t>
  </si>
  <si>
    <t xml:space="preserve">ARMAÇÃO PARA EXECUÇÃO DE RADIER, COM USO DE TELA Q-92. AF_09/2017 </t>
  </si>
  <si>
    <t>CONCRETAGEM DE RADIER, PISO OU LAJE SOBRE SOLO, FCK 30 MPA, PARA ESPESSURA DE 15 CM - LANÇAMENTO, ADENSAMENTO E ACABAMENTO. AF_09/2017</t>
  </si>
  <si>
    <t>2.10</t>
  </si>
  <si>
    <t>2.11</t>
  </si>
  <si>
    <t>2.12</t>
  </si>
  <si>
    <t>2.13</t>
  </si>
  <si>
    <t>PREPARO DE FUNDO DE VALA COM LARGURA MENOR QUE 1,5 M, COM CAMADA DE BRITA, LANÇAMENTO MANUAL. AF_08/2020</t>
  </si>
  <si>
    <t>FECHADURA DE EMBUTIR COM CILINDRO, EXTERNA, COMPLETA, ACABAMENTO PADRÃO MÉDIO, INCLUSO EXECUÇÃO DE FURO - FORNECIMENTO E INSTALAÇÃO. AF_12/2019</t>
  </si>
  <si>
    <t>9.6</t>
  </si>
  <si>
    <t>73739/001</t>
  </si>
  <si>
    <t xml:space="preserve">PINTURA ESMALTE ACETINADO EM MADEIRA, DUAS DEMAOS </t>
  </si>
  <si>
    <t xml:space="preserve">Birigui, 06 de janeiro de 2021.                 </t>
  </si>
  <si>
    <t>(Trinta e Oito Mil Trezentos e Cinquenta e Seis Reais e Setenta e Sete Centavos)</t>
  </si>
  <si>
    <t>PRATELEIRAS DE CONCRETO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</si>
</sst>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0" fillId="0" borderId="1" xfId="0" applyBorder="1"/>
    <xf numFmtId="0" fontId="1" fillId="3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44" fontId="0" fillId="0" borderId="1" xfId="0" applyNumberFormat="1" applyBorder="1" applyAlignment="1">
      <alignment vertical="center"/>
    </xf>
    <xf numFmtId="0" fontId="1" fillId="2" borderId="1" xfId="0" applyFont="1" applyFill="1" applyBorder="1"/>
    <xf numFmtId="44" fontId="1" fillId="0" borderId="1" xfId="0" applyNumberFormat="1" applyFont="1" applyBorder="1" applyAlignment="1">
      <alignment horizontal="right" vertical="center"/>
    </xf>
    <xf numFmtId="44" fontId="1" fillId="0" borderId="1" xfId="0" applyNumberFormat="1" applyFont="1" applyBorder="1" applyAlignment="1">
      <alignment vertical="center"/>
    </xf>
    <xf numFmtId="44" fontId="1" fillId="0" borderId="1" xfId="0" applyNumberFormat="1" applyFont="1" applyBorder="1" applyAlignment="1">
      <alignment horizontal="center" vertical="center"/>
    </xf>
    <xf numFmtId="44" fontId="0" fillId="2" borderId="1" xfId="0" applyNumberFormat="1" applyFill="1" applyBorder="1" applyAlignment="1">
      <alignment vertical="center"/>
    </xf>
    <xf numFmtId="10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Font="1"/>
    <xf numFmtId="0" fontId="1" fillId="3" borderId="2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44" fontId="1" fillId="2" borderId="1" xfId="0" applyNumberFormat="1" applyFont="1" applyFill="1" applyBorder="1" applyAlignment="1">
      <alignment horizontal="right" vertical="center"/>
    </xf>
    <xf numFmtId="44" fontId="1" fillId="2" borderId="1" xfId="0" applyNumberFormat="1" applyFont="1" applyFill="1" applyBorder="1" applyAlignment="1">
      <alignment vertical="center"/>
    </xf>
    <xf numFmtId="44" fontId="0" fillId="0" borderId="1" xfId="0" applyNumberFormat="1" applyFont="1" applyBorder="1" applyAlignment="1">
      <alignment horizontal="right" vertical="center"/>
    </xf>
    <xf numFmtId="44" fontId="0" fillId="0" borderId="1" xfId="0" applyNumberFormat="1" applyFont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4" fontId="0" fillId="0" borderId="1" xfId="0" applyNumberFormat="1" applyFill="1" applyBorder="1" applyAlignment="1">
      <alignment vertical="center"/>
    </xf>
    <xf numFmtId="0" fontId="0" fillId="0" borderId="1" xfId="0" applyFont="1" applyFill="1" applyBorder="1" applyAlignment="1">
      <alignment wrapText="1"/>
    </xf>
    <xf numFmtId="44" fontId="0" fillId="0" borderId="1" xfId="0" applyNumberFormat="1" applyFont="1" applyFill="1" applyBorder="1" applyAlignment="1">
      <alignment horizontal="right" vertical="center"/>
    </xf>
    <xf numFmtId="44" fontId="0" fillId="0" borderId="1" xfId="0" applyNumberFormat="1" applyFont="1" applyFill="1" applyBorder="1" applyAlignment="1">
      <alignment vertical="center"/>
    </xf>
    <xf numFmtId="44" fontId="0" fillId="0" borderId="0" xfId="0" applyNumberFormat="1"/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/>
    </xf>
    <xf numFmtId="44" fontId="0" fillId="4" borderId="1" xfId="0" applyNumberFormat="1" applyFill="1" applyBorder="1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wrapText="1"/>
    </xf>
    <xf numFmtId="49" fontId="0" fillId="4" borderId="1" xfId="0" applyNumberFormat="1" applyFill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44" fontId="0" fillId="4" borderId="1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4" borderId="1" xfId="0" applyNumberForma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/>
    <xf numFmtId="44" fontId="3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10" fontId="0" fillId="0" borderId="2" xfId="0" applyNumberFormat="1" applyBorder="1" applyAlignment="1">
      <alignment horizontal="center" vertical="center"/>
    </xf>
    <xf numFmtId="44" fontId="0" fillId="0" borderId="4" xfId="0" applyNumberFormat="1" applyBorder="1" applyAlignment="1">
      <alignment horizontal="center" vertical="center"/>
    </xf>
    <xf numFmtId="44" fontId="0" fillId="0" borderId="2" xfId="0" applyNumberFormat="1" applyBorder="1" applyAlignment="1">
      <alignment horizontal="center" vertic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2651125</xdr:colOff>
      <xdr:row>45</xdr:row>
      <xdr:rowOff>104775</xdr:rowOff>
    </xdr:from>
    <xdr:to>
      <xdr:col>2</xdr:col>
      <xdr:colOff>4937125</xdr:colOff>
      <xdr:row>49</xdr:row>
      <xdr:rowOff>95250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F5AB75B3-EBF4-4EF7-A069-78F4CF79D857}"/>
            </a:ext>
          </a:extLst>
        </xdr:cNvPr>
        <xdr:cNvSpPr/>
      </xdr:nvSpPr>
      <xdr:spPr>
        <a:xfrm>
          <a:off x="4013200" y="10010775"/>
          <a:ext cx="2286000" cy="752475"/>
        </a:xfrm>
        <a:prstGeom prst="rect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solidFill>
                <a:sysClr val="windowText" lastClr="000000"/>
              </a:solidFill>
            </a:rPr>
            <a:t>___________________________</a:t>
          </a:r>
        </a:p>
        <a:p>
          <a:pPr algn="ctr"/>
          <a:r>
            <a:rPr lang="pt-BR" sz="1100">
              <a:solidFill>
                <a:sysClr val="windowText" lastClr="000000"/>
              </a:solidFill>
            </a:rPr>
            <a:t>DANIEL NOZOMU HAZASKI</a:t>
          </a:r>
        </a:p>
        <a:p>
          <a:pPr algn="ctr"/>
          <a:r>
            <a:rPr lang="pt-BR" sz="1100">
              <a:solidFill>
                <a:sysClr val="windowText" lastClr="000000"/>
              </a:solidFill>
            </a:rPr>
            <a:t>Engenheiro Civil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287867</xdr:colOff>
      <xdr:row>114</xdr:row>
      <xdr:rowOff>134408</xdr:rowOff>
    </xdr:from>
    <xdr:to>
      <xdr:col>3</xdr:col>
      <xdr:colOff>941915</xdr:colOff>
      <xdr:row>118</xdr:row>
      <xdr:rowOff>124883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F5302904-4860-41DE-A4E7-10EC0CB71B23}"/>
            </a:ext>
          </a:extLst>
        </xdr:cNvPr>
        <xdr:cNvSpPr/>
      </xdr:nvSpPr>
      <xdr:spPr>
        <a:xfrm>
          <a:off x="287867" y="38805908"/>
          <a:ext cx="2707215" cy="752475"/>
        </a:xfrm>
        <a:prstGeom prst="rect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400">
              <a:solidFill>
                <a:sysClr val="windowText" lastClr="000000"/>
              </a:solidFill>
            </a:rPr>
            <a:t>___________________________</a:t>
          </a:r>
        </a:p>
        <a:p>
          <a:pPr algn="ctr"/>
          <a:r>
            <a:rPr lang="pt-BR" sz="1400">
              <a:solidFill>
                <a:sysClr val="windowText" lastClr="000000"/>
              </a:solidFill>
            </a:rPr>
            <a:t>DANIEL NOZOMU HAZASKI</a:t>
          </a:r>
        </a:p>
        <a:p>
          <a:pPr algn="ctr"/>
          <a:r>
            <a:rPr lang="pt-BR" sz="1400">
              <a:solidFill>
                <a:sysClr val="windowText" lastClr="000000"/>
              </a:solidFill>
            </a:rPr>
            <a:t>Engenheiro Civil</a:t>
          </a:r>
        </a:p>
      </xdr:txBody>
    </xdr:sp>
    <xdr:clientData/>
  </xdr:twoCellAnchor>
  <xdr:twoCellAnchor>
    <xdr:from>
      <xdr:col>5</xdr:col>
      <xdr:colOff>655109</xdr:colOff>
      <xdr:row>114</xdr:row>
      <xdr:rowOff>144992</xdr:rowOff>
    </xdr:from>
    <xdr:to>
      <xdr:col>8</xdr:col>
      <xdr:colOff>573617</xdr:colOff>
      <xdr:row>118</xdr:row>
      <xdr:rowOff>135467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7119C580-A819-44DB-9FB2-8A32DB6DD59A}"/>
            </a:ext>
          </a:extLst>
        </xdr:cNvPr>
        <xdr:cNvSpPr/>
      </xdr:nvSpPr>
      <xdr:spPr>
        <a:xfrm>
          <a:off x="7741709" y="38854592"/>
          <a:ext cx="2699808" cy="752475"/>
        </a:xfrm>
        <a:prstGeom prst="rect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400">
              <a:solidFill>
                <a:sysClr val="windowText" lastClr="000000"/>
              </a:solidFill>
            </a:rPr>
            <a:t>___________________________</a:t>
          </a:r>
        </a:p>
        <a:p>
          <a:pPr algn="ctr"/>
          <a:r>
            <a:rPr lang="pt-BR" sz="1400">
              <a:solidFill>
                <a:sysClr val="windowText" lastClr="000000"/>
              </a:solidFill>
            </a:rPr>
            <a:t>Engº</a:t>
          </a:r>
          <a:r>
            <a:rPr lang="pt-BR" sz="1400" baseline="0">
              <a:solidFill>
                <a:sysClr val="windowText" lastClr="000000"/>
              </a:solidFill>
            </a:rPr>
            <a:t> ALEXANDRE J. S. LASILA</a:t>
          </a:r>
        </a:p>
        <a:p>
          <a:pPr algn="ctr"/>
          <a:r>
            <a:rPr lang="pt-BR" sz="1400" baseline="0">
              <a:solidFill>
                <a:sysClr val="windowText" lastClr="000000"/>
              </a:solidFill>
            </a:rPr>
            <a:t>Secretário Adjunto de Obras</a:t>
          </a:r>
          <a:endParaRPr lang="pt-BR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277283</xdr:colOff>
      <xdr:row>129</xdr:row>
      <xdr:rowOff>164042</xdr:rowOff>
    </xdr:from>
    <xdr:to>
      <xdr:col>3</xdr:col>
      <xdr:colOff>973665</xdr:colOff>
      <xdr:row>133</xdr:row>
      <xdr:rowOff>154517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AA952801-8B40-4A1D-A2C1-C005F0811331}"/>
            </a:ext>
          </a:extLst>
        </xdr:cNvPr>
        <xdr:cNvSpPr/>
      </xdr:nvSpPr>
      <xdr:spPr>
        <a:xfrm>
          <a:off x="277283" y="41693042"/>
          <a:ext cx="2749549" cy="752475"/>
        </a:xfrm>
        <a:prstGeom prst="rect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400">
              <a:solidFill>
                <a:sysClr val="windowText" lastClr="000000"/>
              </a:solidFill>
            </a:rPr>
            <a:t>___________________________</a:t>
          </a:r>
        </a:p>
        <a:p>
          <a:pPr algn="ctr"/>
          <a:r>
            <a:rPr lang="pt-BR" sz="1400">
              <a:solidFill>
                <a:sysClr val="windowText" lastClr="000000"/>
              </a:solidFill>
            </a:rPr>
            <a:t>FRANCISCO CARLOS GALLINDO</a:t>
          </a:r>
        </a:p>
        <a:p>
          <a:pPr algn="ctr"/>
          <a:r>
            <a:rPr lang="pt-BR" sz="1400">
              <a:solidFill>
                <a:sysClr val="windowText" lastClr="000000"/>
              </a:solidFill>
            </a:rPr>
            <a:t>Secretário de Obras</a:t>
          </a:r>
        </a:p>
      </xdr:txBody>
    </xdr:sp>
    <xdr:clientData/>
  </xdr:twoCellAnchor>
  <xdr:twoCellAnchor>
    <xdr:from>
      <xdr:col>5</xdr:col>
      <xdr:colOff>539751</xdr:colOff>
      <xdr:row>129</xdr:row>
      <xdr:rowOff>98425</xdr:rowOff>
    </xdr:from>
    <xdr:to>
      <xdr:col>8</xdr:col>
      <xdr:colOff>703793</xdr:colOff>
      <xdr:row>133</xdr:row>
      <xdr:rowOff>88900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85F80121-0208-411B-9AE3-B05532F4826A}"/>
            </a:ext>
          </a:extLst>
        </xdr:cNvPr>
        <xdr:cNvSpPr/>
      </xdr:nvSpPr>
      <xdr:spPr>
        <a:xfrm>
          <a:off x="7630584" y="41627425"/>
          <a:ext cx="2947459" cy="752475"/>
        </a:xfrm>
        <a:prstGeom prst="rect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400">
              <a:solidFill>
                <a:sysClr val="windowText" lastClr="000000"/>
              </a:solidFill>
            </a:rPr>
            <a:t>_____________________________</a:t>
          </a:r>
        </a:p>
        <a:p>
          <a:pPr algn="ctr"/>
          <a:r>
            <a:rPr lang="pt-BR" sz="1400">
              <a:solidFill>
                <a:sysClr val="windowText" lastClr="000000"/>
              </a:solidFill>
            </a:rPr>
            <a:t>SILVANA</a:t>
          </a:r>
          <a:r>
            <a:rPr lang="pt-BR" sz="1400" baseline="0">
              <a:solidFill>
                <a:sysClr val="windowText" lastClr="000000"/>
              </a:solidFill>
            </a:rPr>
            <a:t> CAETANO GOMES MILANI</a:t>
          </a:r>
          <a:endParaRPr lang="pt-BR" sz="1400">
            <a:solidFill>
              <a:sysClr val="windowText" lastClr="000000"/>
            </a:solidFill>
          </a:endParaRPr>
        </a:p>
        <a:p>
          <a:pPr algn="ctr"/>
          <a:r>
            <a:rPr lang="pt-BR" sz="1400">
              <a:solidFill>
                <a:sysClr val="windowText" lastClr="000000"/>
              </a:solidFill>
            </a:rPr>
            <a:t>Secretária</a:t>
          </a:r>
          <a:r>
            <a:rPr lang="pt-BR" sz="1400" baseline="0">
              <a:solidFill>
                <a:sysClr val="windowText" lastClr="000000"/>
              </a:solidFill>
            </a:rPr>
            <a:t> de Assistência Social</a:t>
          </a:r>
          <a:endParaRPr lang="pt-BR" sz="14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42</xdr:row>
      <xdr:rowOff>142875</xdr:rowOff>
    </xdr:from>
    <xdr:to>
      <xdr:col>2</xdr:col>
      <xdr:colOff>47625</xdr:colOff>
      <xdr:row>46</xdr:row>
      <xdr:rowOff>133350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8E9D126D-8270-453E-ACBB-50F67F7C9ACB}"/>
            </a:ext>
          </a:extLst>
        </xdr:cNvPr>
        <xdr:cNvSpPr/>
      </xdr:nvSpPr>
      <xdr:spPr>
        <a:xfrm>
          <a:off x="0" y="7762875"/>
          <a:ext cx="2286000" cy="752475"/>
        </a:xfrm>
        <a:prstGeom prst="rect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solidFill>
                <a:sysClr val="windowText" lastClr="000000"/>
              </a:solidFill>
            </a:rPr>
            <a:t>___________________________</a:t>
          </a:r>
        </a:p>
        <a:p>
          <a:pPr algn="ctr"/>
          <a:r>
            <a:rPr lang="pt-BR" sz="1100">
              <a:solidFill>
                <a:sysClr val="windowText" lastClr="000000"/>
              </a:solidFill>
            </a:rPr>
            <a:t>DANIEL NOZOMU HAZASKI</a:t>
          </a:r>
        </a:p>
        <a:p>
          <a:pPr algn="ctr"/>
          <a:r>
            <a:rPr lang="pt-BR" sz="1100">
              <a:solidFill>
                <a:sysClr val="windowText" lastClr="000000"/>
              </a:solidFill>
            </a:rPr>
            <a:t>Engenheiro Civil</a:t>
          </a:r>
        </a:p>
      </xdr:txBody>
    </xdr:sp>
    <xdr:clientData/>
  </xdr:twoCellAnchor>
  <xdr:twoCellAnchor>
    <xdr:from>
      <xdr:col>5</xdr:col>
      <xdr:colOff>1000125</xdr:colOff>
      <xdr:row>42</xdr:row>
      <xdr:rowOff>19050</xdr:rowOff>
    </xdr:from>
    <xdr:to>
      <xdr:col>7</xdr:col>
      <xdr:colOff>1057275</xdr:colOff>
      <xdr:row>46</xdr:row>
      <xdr:rowOff>9525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25316E72-710C-406E-ADC9-57E454A1E497}"/>
            </a:ext>
          </a:extLst>
        </xdr:cNvPr>
        <xdr:cNvSpPr/>
      </xdr:nvSpPr>
      <xdr:spPr>
        <a:xfrm>
          <a:off x="6038850" y="7639050"/>
          <a:ext cx="2286000" cy="752475"/>
        </a:xfrm>
        <a:prstGeom prst="rect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solidFill>
                <a:sysClr val="windowText" lastClr="000000"/>
              </a:solidFill>
            </a:rPr>
            <a:t>___________________________</a:t>
          </a:r>
        </a:p>
        <a:p>
          <a:pPr algn="ctr"/>
          <a:r>
            <a:rPr lang="pt-BR" sz="1100">
              <a:solidFill>
                <a:sysClr val="windowText" lastClr="000000"/>
              </a:solidFill>
            </a:rPr>
            <a:t>Engº</a:t>
          </a:r>
          <a:r>
            <a:rPr lang="pt-BR" sz="1100" baseline="0">
              <a:solidFill>
                <a:sysClr val="windowText" lastClr="000000"/>
              </a:solidFill>
            </a:rPr>
            <a:t> ALEXANDRE J. S. LASILA</a:t>
          </a:r>
        </a:p>
        <a:p>
          <a:pPr algn="ctr"/>
          <a:r>
            <a:rPr lang="pt-BR" sz="1100" baseline="0">
              <a:solidFill>
                <a:sysClr val="windowText" lastClr="000000"/>
              </a:solidFill>
            </a:rPr>
            <a:t>Secretário Adjunto de Obras</a:t>
          </a:r>
          <a:endParaRPr lang="pt-BR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0</xdr:colOff>
      <xdr:row>57</xdr:row>
      <xdr:rowOff>76200</xdr:rowOff>
    </xdr:from>
    <xdr:to>
      <xdr:col>2</xdr:col>
      <xdr:colOff>47625</xdr:colOff>
      <xdr:row>61</xdr:row>
      <xdr:rowOff>66675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3F97F4BF-D2B3-43C6-94CB-DB669346CB68}"/>
            </a:ext>
          </a:extLst>
        </xdr:cNvPr>
        <xdr:cNvSpPr/>
      </xdr:nvSpPr>
      <xdr:spPr>
        <a:xfrm>
          <a:off x="0" y="10934700"/>
          <a:ext cx="2286000" cy="752475"/>
        </a:xfrm>
        <a:prstGeom prst="rect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solidFill>
                <a:sysClr val="windowText" lastClr="000000"/>
              </a:solidFill>
            </a:rPr>
            <a:t>___________________________</a:t>
          </a:r>
        </a:p>
        <a:p>
          <a:pPr algn="ctr"/>
          <a:r>
            <a:rPr lang="pt-BR" sz="1100">
              <a:solidFill>
                <a:sysClr val="windowText" lastClr="000000"/>
              </a:solidFill>
            </a:rPr>
            <a:t>FRANCISCO CARLOS GALLINDO</a:t>
          </a:r>
        </a:p>
        <a:p>
          <a:pPr algn="ctr"/>
          <a:r>
            <a:rPr lang="pt-BR" sz="1100">
              <a:solidFill>
                <a:sysClr val="windowText" lastClr="000000"/>
              </a:solidFill>
            </a:rPr>
            <a:t>Secretário de Obras</a:t>
          </a:r>
        </a:p>
      </xdr:txBody>
    </xdr:sp>
    <xdr:clientData/>
  </xdr:twoCellAnchor>
  <xdr:twoCellAnchor>
    <xdr:from>
      <xdr:col>5</xdr:col>
      <xdr:colOff>1057275</xdr:colOff>
      <xdr:row>57</xdr:row>
      <xdr:rowOff>95250</xdr:rowOff>
    </xdr:from>
    <xdr:to>
      <xdr:col>8</xdr:col>
      <xdr:colOff>0</xdr:colOff>
      <xdr:row>61</xdr:row>
      <xdr:rowOff>85725</xdr:rowOff>
    </xdr:to>
    <xdr:sp macro="" textlink="">
      <xdr:nvSpPr>
        <xdr:cNvPr id="6" name="Retângulo 5">
          <a:extLst>
            <a:ext uri="{FF2B5EF4-FFF2-40B4-BE49-F238E27FC236}">
              <a16:creationId xmlns:a16="http://schemas.microsoft.com/office/drawing/2014/main" id="{F1F8792D-CC13-402F-A8B4-706717B74DD9}"/>
            </a:ext>
          </a:extLst>
        </xdr:cNvPr>
        <xdr:cNvSpPr/>
      </xdr:nvSpPr>
      <xdr:spPr>
        <a:xfrm>
          <a:off x="6096000" y="10953750"/>
          <a:ext cx="2286000" cy="752475"/>
        </a:xfrm>
        <a:prstGeom prst="rect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solidFill>
                <a:sysClr val="windowText" lastClr="000000"/>
              </a:solidFill>
            </a:rPr>
            <a:t>_____________________________</a:t>
          </a:r>
        </a:p>
        <a:p>
          <a:pPr algn="ctr"/>
          <a:r>
            <a:rPr lang="pt-BR" sz="1100">
              <a:solidFill>
                <a:sysClr val="windowText" lastClr="000000"/>
              </a:solidFill>
            </a:rPr>
            <a:t>SILVANA</a:t>
          </a:r>
          <a:r>
            <a:rPr lang="pt-BR" sz="1100" baseline="0">
              <a:solidFill>
                <a:sysClr val="windowText" lastClr="000000"/>
              </a:solidFill>
            </a:rPr>
            <a:t> CAETANO GOMES MILANI</a:t>
          </a:r>
          <a:endParaRPr lang="pt-BR" sz="1100">
            <a:solidFill>
              <a:sysClr val="windowText" lastClr="000000"/>
            </a:solidFill>
          </a:endParaRPr>
        </a:p>
        <a:p>
          <a:pPr algn="ctr"/>
          <a:r>
            <a:rPr lang="pt-BR" sz="1100">
              <a:solidFill>
                <a:sysClr val="windowText" lastClr="000000"/>
              </a:solidFill>
            </a:rPr>
            <a:t>Secretária</a:t>
          </a:r>
          <a:r>
            <a:rPr lang="pt-BR" sz="1100" baseline="0">
              <a:solidFill>
                <a:sysClr val="windowText" lastClr="000000"/>
              </a:solidFill>
            </a:rPr>
            <a:t> de Assitência Social</a:t>
          </a:r>
          <a:endParaRPr lang="pt-BR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E8E47-2586-4E05-BF8E-1B8304020066}">
  <dimension ref="A1:G37"/>
  <sheetViews>
    <sheetView topLeftCell="A22" zoomScaleNormal="100" workbookViewId="0">
      <selection activeCell="G32" sqref="G32"/>
    </sheetView>
  </sheetViews>
  <sheetFormatPr defaultRowHeight="15" x14ac:dyDescent="0.25"/>
  <cols>
    <col min="1" max="1" width="9.85546875" customWidth="1"/>
    <col min="3" max="3" width="74.42578125" customWidth="1"/>
    <col min="6" max="6" width="12.7109375" customWidth="1"/>
    <col min="7" max="7" width="14.5703125" customWidth="1"/>
  </cols>
  <sheetData>
    <row r="1" spans="1:7" x14ac:dyDescent="0.25">
      <c r="A1" t="str">
        <f>'Planilha Orçamentária'!A2</f>
        <v>OBRA: REFORMA DO PISO DO CENTRO POP</v>
      </c>
    </row>
    <row r="2" spans="1:7" x14ac:dyDescent="0.25">
      <c r="A2" t="str">
        <f>'Planilha Orçamentária'!A3</f>
        <v>LOCAL: ROBERTO CLARK, Nº 236</v>
      </c>
    </row>
    <row r="3" spans="1:7" x14ac:dyDescent="0.25">
      <c r="A3" t="str">
        <f>'Planilha Orçamentária'!A4</f>
        <v>BAIRRO: CENTRO</v>
      </c>
    </row>
    <row r="4" spans="1:7" x14ac:dyDescent="0.25">
      <c r="A4" t="str">
        <f>'Planilha Orçamentária'!A5</f>
        <v>CIDADE: BIRIGUI - SP</v>
      </c>
    </row>
    <row r="6" spans="1:7" x14ac:dyDescent="0.25">
      <c r="C6" s="70" t="s">
        <v>153</v>
      </c>
      <c r="D6" s="70"/>
      <c r="E6" s="70"/>
    </row>
    <row r="8" spans="1:7" x14ac:dyDescent="0.25">
      <c r="A8" s="55" t="s">
        <v>3</v>
      </c>
      <c r="B8" s="55" t="s">
        <v>4</v>
      </c>
      <c r="C8" s="55" t="s">
        <v>5</v>
      </c>
      <c r="D8" s="55" t="s">
        <v>141</v>
      </c>
      <c r="E8" s="55" t="s">
        <v>142</v>
      </c>
      <c r="F8" s="55" t="s">
        <v>6</v>
      </c>
      <c r="G8" s="55" t="s">
        <v>143</v>
      </c>
    </row>
    <row r="9" spans="1:7" x14ac:dyDescent="0.25">
      <c r="A9" s="56" t="s">
        <v>144</v>
      </c>
      <c r="B9" s="58" t="s">
        <v>149</v>
      </c>
      <c r="C9" s="57" t="s">
        <v>148</v>
      </c>
      <c r="D9" s="56" t="s">
        <v>85</v>
      </c>
      <c r="E9" s="56"/>
      <c r="F9" s="56"/>
      <c r="G9" s="36">
        <f>SUM(G10:G11)</f>
        <v>45.300000000000004</v>
      </c>
    </row>
    <row r="10" spans="1:7" x14ac:dyDescent="0.25">
      <c r="A10" s="54" t="s">
        <v>25</v>
      </c>
      <c r="B10" s="54">
        <v>88267</v>
      </c>
      <c r="C10" s="19" t="s">
        <v>151</v>
      </c>
      <c r="D10" s="54" t="s">
        <v>146</v>
      </c>
      <c r="E10" s="54">
        <v>1.5</v>
      </c>
      <c r="F10" s="59">
        <v>22.89</v>
      </c>
      <c r="G10" s="59">
        <f>ROUND(E10*F10,2)</f>
        <v>34.340000000000003</v>
      </c>
    </row>
    <row r="11" spans="1:7" x14ac:dyDescent="0.25">
      <c r="A11" s="54" t="s">
        <v>25</v>
      </c>
      <c r="B11" s="54">
        <v>88309</v>
      </c>
      <c r="C11" s="19" t="s">
        <v>152</v>
      </c>
      <c r="D11" s="54" t="s">
        <v>146</v>
      </c>
      <c r="E11" s="54">
        <v>0.5</v>
      </c>
      <c r="F11" s="59">
        <v>21.91</v>
      </c>
      <c r="G11" s="59">
        <f>ROUND(E11*F11,2)</f>
        <v>10.96</v>
      </c>
    </row>
    <row r="13" spans="1:7" x14ac:dyDescent="0.25">
      <c r="A13" s="56" t="s">
        <v>144</v>
      </c>
      <c r="B13" s="58" t="s">
        <v>154</v>
      </c>
      <c r="C13" s="57" t="s">
        <v>155</v>
      </c>
      <c r="D13" s="56" t="s">
        <v>59</v>
      </c>
      <c r="E13" s="56"/>
      <c r="F13" s="56"/>
      <c r="G13" s="36">
        <f>SUM(G14:G15)</f>
        <v>22.63</v>
      </c>
    </row>
    <row r="14" spans="1:7" ht="45" x14ac:dyDescent="0.25">
      <c r="A14" s="53" t="s">
        <v>25</v>
      </c>
      <c r="B14" s="53">
        <v>5961</v>
      </c>
      <c r="C14" s="19" t="s">
        <v>156</v>
      </c>
      <c r="D14" s="53" t="s">
        <v>146</v>
      </c>
      <c r="E14" s="53">
        <v>0.25</v>
      </c>
      <c r="F14" s="61">
        <v>38.409999999999997</v>
      </c>
      <c r="G14" s="61">
        <f>ROUND(E14*F14,2)</f>
        <v>9.6</v>
      </c>
    </row>
    <row r="15" spans="1:7" x14ac:dyDescent="0.25">
      <c r="A15" s="54" t="s">
        <v>25</v>
      </c>
      <c r="B15" s="54">
        <v>88316</v>
      </c>
      <c r="C15" s="19" t="s">
        <v>145</v>
      </c>
      <c r="D15" s="54" t="s">
        <v>146</v>
      </c>
      <c r="E15" s="54">
        <v>0.7</v>
      </c>
      <c r="F15" s="59">
        <v>18.61</v>
      </c>
      <c r="G15" s="59">
        <f>ROUND(E15*F15,2)</f>
        <v>13.03</v>
      </c>
    </row>
    <row r="17" spans="1:7" x14ac:dyDescent="0.25">
      <c r="A17" s="56" t="s">
        <v>144</v>
      </c>
      <c r="B17" s="58" t="s">
        <v>170</v>
      </c>
      <c r="C17" s="57" t="s">
        <v>171</v>
      </c>
      <c r="D17" s="56" t="s">
        <v>85</v>
      </c>
      <c r="E17" s="56"/>
      <c r="F17" s="56"/>
      <c r="G17" s="36">
        <f>SUM(G18:G21)</f>
        <v>46.41</v>
      </c>
    </row>
    <row r="18" spans="1:7" x14ac:dyDescent="0.25">
      <c r="A18" s="54" t="s">
        <v>147</v>
      </c>
      <c r="B18" s="53" t="s">
        <v>166</v>
      </c>
      <c r="C18" s="19" t="s">
        <v>163</v>
      </c>
      <c r="D18" s="54" t="s">
        <v>85</v>
      </c>
      <c r="E18" s="54">
        <v>9.4999999999999998E-3</v>
      </c>
      <c r="F18" s="59">
        <v>8.2200000000000006</v>
      </c>
      <c r="G18" s="59">
        <f>ROUND(E18*F18,2)</f>
        <v>0.08</v>
      </c>
    </row>
    <row r="19" spans="1:7" x14ac:dyDescent="0.25">
      <c r="A19" s="54" t="s">
        <v>147</v>
      </c>
      <c r="B19" s="53" t="s">
        <v>167</v>
      </c>
      <c r="C19" s="19" t="s">
        <v>164</v>
      </c>
      <c r="D19" s="54" t="s">
        <v>85</v>
      </c>
      <c r="E19" s="54">
        <v>1</v>
      </c>
      <c r="F19" s="59">
        <v>38.22</v>
      </c>
      <c r="G19" s="59">
        <f>ROUND(E19*F19,2)</f>
        <v>38.22</v>
      </c>
    </row>
    <row r="20" spans="1:7" ht="30" x14ac:dyDescent="0.25">
      <c r="A20" s="53" t="s">
        <v>25</v>
      </c>
      <c r="B20" s="53" t="s">
        <v>168</v>
      </c>
      <c r="C20" s="19" t="s">
        <v>150</v>
      </c>
      <c r="D20" s="53" t="s">
        <v>146</v>
      </c>
      <c r="E20" s="53">
        <v>0.2</v>
      </c>
      <c r="F20" s="61">
        <v>17.670000000000002</v>
      </c>
      <c r="G20" s="61">
        <f t="shared" ref="G20:G21" si="0">ROUND(E20*F20,2)</f>
        <v>3.53</v>
      </c>
    </row>
    <row r="21" spans="1:7" x14ac:dyDescent="0.25">
      <c r="A21" s="54" t="s">
        <v>25</v>
      </c>
      <c r="B21" s="53" t="s">
        <v>169</v>
      </c>
      <c r="C21" s="19" t="s">
        <v>165</v>
      </c>
      <c r="D21" s="53" t="s">
        <v>146</v>
      </c>
      <c r="E21" s="53">
        <v>0.2</v>
      </c>
      <c r="F21" s="61">
        <v>22.89</v>
      </c>
      <c r="G21" s="59">
        <f t="shared" si="0"/>
        <v>4.58</v>
      </c>
    </row>
    <row r="23" spans="1:7" ht="30" x14ac:dyDescent="0.25">
      <c r="A23" s="62" t="s">
        <v>144</v>
      </c>
      <c r="B23" s="66" t="s">
        <v>177</v>
      </c>
      <c r="C23" s="57" t="s">
        <v>180</v>
      </c>
      <c r="D23" s="62" t="s">
        <v>85</v>
      </c>
      <c r="E23" s="62"/>
      <c r="F23" s="62"/>
      <c r="G23" s="63">
        <f>SUM(G24:G26)</f>
        <v>22.270000000000003</v>
      </c>
    </row>
    <row r="24" spans="1:7" ht="30" x14ac:dyDescent="0.25">
      <c r="A24" s="53" t="s">
        <v>147</v>
      </c>
      <c r="B24" s="53">
        <v>7552</v>
      </c>
      <c r="C24" s="19" t="s">
        <v>179</v>
      </c>
      <c r="D24" s="53" t="s">
        <v>85</v>
      </c>
      <c r="E24" s="53">
        <v>1</v>
      </c>
      <c r="F24" s="61">
        <v>18.87</v>
      </c>
      <c r="G24" s="61">
        <f>ROUND(E24*F24,2)</f>
        <v>18.87</v>
      </c>
    </row>
    <row r="25" spans="1:7" ht="30" x14ac:dyDescent="0.25">
      <c r="A25" s="53" t="s">
        <v>147</v>
      </c>
      <c r="B25" s="53">
        <v>38099</v>
      </c>
      <c r="C25" s="19" t="s">
        <v>174</v>
      </c>
      <c r="D25" s="53" t="s">
        <v>85</v>
      </c>
      <c r="E25" s="53">
        <v>1</v>
      </c>
      <c r="F25" s="61">
        <v>1.32</v>
      </c>
      <c r="G25" s="61">
        <f>ROUND(E25*F25,2)</f>
        <v>1.32</v>
      </c>
    </row>
    <row r="26" spans="1:7" x14ac:dyDescent="0.25">
      <c r="A26" s="53" t="s">
        <v>25</v>
      </c>
      <c r="B26" s="53" t="s">
        <v>175</v>
      </c>
      <c r="C26" s="19" t="s">
        <v>176</v>
      </c>
      <c r="D26" s="53" t="s">
        <v>146</v>
      </c>
      <c r="E26" s="53">
        <v>8.7999999999999995E-2</v>
      </c>
      <c r="F26" s="61">
        <v>23.58</v>
      </c>
      <c r="G26" s="59">
        <f t="shared" ref="G26" si="1">ROUND(E26*F26,2)</f>
        <v>2.08</v>
      </c>
    </row>
    <row r="28" spans="1:7" x14ac:dyDescent="0.25">
      <c r="A28" s="56" t="s">
        <v>144</v>
      </c>
      <c r="B28" s="58" t="s">
        <v>178</v>
      </c>
      <c r="C28" s="57" t="s">
        <v>186</v>
      </c>
      <c r="D28" s="56" t="s">
        <v>85</v>
      </c>
      <c r="E28" s="56"/>
      <c r="F28" s="56"/>
      <c r="G28" s="36">
        <f>SUM(G29:G30)</f>
        <v>109.28</v>
      </c>
    </row>
    <row r="29" spans="1:7" x14ac:dyDescent="0.25">
      <c r="A29" s="54" t="s">
        <v>183</v>
      </c>
      <c r="B29" s="53" t="s">
        <v>184</v>
      </c>
      <c r="C29" s="19" t="s">
        <v>185</v>
      </c>
      <c r="D29" s="54" t="s">
        <v>85</v>
      </c>
      <c r="E29" s="54">
        <v>1</v>
      </c>
      <c r="F29" s="59">
        <v>106.28</v>
      </c>
      <c r="G29" s="59">
        <f>ROUND(E29*F29,2)</f>
        <v>106.28</v>
      </c>
    </row>
    <row r="30" spans="1:7" ht="30" x14ac:dyDescent="0.25">
      <c r="A30" s="53" t="s">
        <v>25</v>
      </c>
      <c r="B30" s="53">
        <v>88248</v>
      </c>
      <c r="C30" s="19" t="s">
        <v>150</v>
      </c>
      <c r="D30" s="53" t="s">
        <v>146</v>
      </c>
      <c r="E30" s="53">
        <v>0.17</v>
      </c>
      <c r="F30" s="61">
        <v>17.670000000000002</v>
      </c>
      <c r="G30" s="61">
        <f>ROUND(E30*F30,2)</f>
        <v>3</v>
      </c>
    </row>
    <row r="32" spans="1:7" x14ac:dyDescent="0.25">
      <c r="A32" s="56" t="s">
        <v>144</v>
      </c>
      <c r="B32" s="58" t="s">
        <v>187</v>
      </c>
      <c r="C32" s="57" t="s">
        <v>188</v>
      </c>
      <c r="D32" s="56" t="s">
        <v>47</v>
      </c>
      <c r="E32" s="56"/>
      <c r="F32" s="56"/>
      <c r="G32" s="36">
        <f>SUM(G33)</f>
        <v>2.79</v>
      </c>
    </row>
    <row r="33" spans="1:7" x14ac:dyDescent="0.25">
      <c r="A33" s="54" t="s">
        <v>25</v>
      </c>
      <c r="B33" s="54">
        <v>88316</v>
      </c>
      <c r="C33" s="19" t="s">
        <v>145</v>
      </c>
      <c r="D33" s="54" t="s">
        <v>146</v>
      </c>
      <c r="E33" s="54">
        <v>0.15</v>
      </c>
      <c r="F33" s="59">
        <v>18.61</v>
      </c>
      <c r="G33" s="59">
        <f>ROUND(E33*F33,2)</f>
        <v>2.79</v>
      </c>
    </row>
    <row r="34" spans="1:7" x14ac:dyDescent="0.25">
      <c r="A34" t="str">
        <f>'Planilha Orçamentária'!A103</f>
        <v>Fontes: Tabela SINAPI nov/2020, Tabela FDE out/2020 c/ desonerações.</v>
      </c>
    </row>
    <row r="37" spans="1:7" x14ac:dyDescent="0.25">
      <c r="C37" s="16" t="s">
        <v>208</v>
      </c>
    </row>
  </sheetData>
  <mergeCells count="1">
    <mergeCell ref="C6:E6"/>
  </mergeCells>
  <pageMargins left="0.511811024" right="0.511811024" top="1.7050000000000001" bottom="0.78740157499999996" header="0.31496062000000002" footer="0.31496062000000002"/>
  <pageSetup paperSize="9" scale="62" orientation="portrait" verticalDpi="0" r:id="rId1"/>
  <headerFooter scaleWithDoc="0">
    <oddHeader>&amp;C&amp;G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4"/>
  <sheetViews>
    <sheetView tabSelected="1" zoomScaleNormal="100" zoomScaleSheetLayoutView="90" workbookViewId="0">
      <selection activeCell="D124" sqref="D124"/>
    </sheetView>
  </sheetViews>
  <sheetFormatPr defaultRowHeight="15" x14ac:dyDescent="0.25"/>
  <cols>
    <col min="1" max="1" width="10" customWidth="1"/>
    <col min="2" max="2" width="14.7109375" customWidth="1"/>
    <col min="3" max="3" width="6" customWidth="1"/>
    <col min="4" max="4" width="67.140625" customWidth="1"/>
    <col min="5" max="5" width="8.42578125" customWidth="1"/>
    <col min="6" max="6" width="10.28515625" customWidth="1"/>
    <col min="7" max="9" width="15.7109375" customWidth="1"/>
    <col min="10" max="10" width="10.140625" customWidth="1"/>
    <col min="11" max="11" width="10" customWidth="1"/>
  </cols>
  <sheetData>
    <row r="2" spans="1:9" x14ac:dyDescent="0.25">
      <c r="A2" t="s">
        <v>45</v>
      </c>
    </row>
    <row r="3" spans="1:9" x14ac:dyDescent="0.25">
      <c r="A3" t="s">
        <v>23</v>
      </c>
    </row>
    <row r="4" spans="1:9" x14ac:dyDescent="0.25">
      <c r="A4" t="s">
        <v>24</v>
      </c>
    </row>
    <row r="5" spans="1:9" x14ac:dyDescent="0.25">
      <c r="A5" t="s">
        <v>0</v>
      </c>
    </row>
    <row r="6" spans="1:9" x14ac:dyDescent="0.25">
      <c r="H6" s="45" t="s">
        <v>54</v>
      </c>
      <c r="I6" s="46">
        <v>0.27350000000000002</v>
      </c>
    </row>
    <row r="8" spans="1:9" x14ac:dyDescent="0.25">
      <c r="A8" s="71" t="s">
        <v>1</v>
      </c>
      <c r="B8" s="71"/>
      <c r="C8" s="71"/>
      <c r="D8" s="71"/>
      <c r="E8" s="71"/>
      <c r="F8" s="71"/>
      <c r="G8" s="71"/>
      <c r="H8" s="71"/>
      <c r="I8" s="71"/>
    </row>
    <row r="9" spans="1:9" x14ac:dyDescent="0.25">
      <c r="A9" s="18" t="s">
        <v>3</v>
      </c>
      <c r="B9" s="18" t="s">
        <v>4</v>
      </c>
      <c r="C9" s="18" t="s">
        <v>2</v>
      </c>
      <c r="D9" s="18" t="s">
        <v>5</v>
      </c>
      <c r="E9" s="18" t="s">
        <v>8</v>
      </c>
      <c r="F9" s="18" t="s">
        <v>9</v>
      </c>
      <c r="G9" s="18" t="s">
        <v>6</v>
      </c>
      <c r="H9" s="18" t="s">
        <v>13</v>
      </c>
      <c r="I9" s="18" t="s">
        <v>7</v>
      </c>
    </row>
    <row r="10" spans="1:9" x14ac:dyDescent="0.25">
      <c r="A10" s="4"/>
      <c r="B10" s="4"/>
      <c r="C10" s="6">
        <v>1</v>
      </c>
      <c r="D10" s="10" t="s">
        <v>19</v>
      </c>
      <c r="E10" s="4"/>
      <c r="F10" s="4"/>
      <c r="G10" s="8"/>
      <c r="H10" s="8"/>
      <c r="I10" s="8"/>
    </row>
    <row r="11" spans="1:9" ht="30" x14ac:dyDescent="0.25">
      <c r="A11" s="24" t="s">
        <v>25</v>
      </c>
      <c r="B11" s="5">
        <v>97644</v>
      </c>
      <c r="C11" s="25" t="s">
        <v>12</v>
      </c>
      <c r="D11" s="34" t="s">
        <v>140</v>
      </c>
      <c r="E11" s="5" t="s">
        <v>85</v>
      </c>
      <c r="F11" s="31">
        <v>10</v>
      </c>
      <c r="G11" s="9">
        <v>7.68</v>
      </c>
      <c r="H11" s="26">
        <f>ROUND(G11*(1+I$6),2)</f>
        <v>9.7799999999999994</v>
      </c>
      <c r="I11" s="26">
        <f>ROUND(H11*F11,2)</f>
        <v>97.8</v>
      </c>
    </row>
    <row r="12" spans="1:9" ht="30" x14ac:dyDescent="0.25">
      <c r="A12" s="24" t="s">
        <v>25</v>
      </c>
      <c r="B12" s="38">
        <v>72178</v>
      </c>
      <c r="C12" s="25" t="s">
        <v>28</v>
      </c>
      <c r="D12" s="34" t="s">
        <v>46</v>
      </c>
      <c r="E12" s="38" t="s">
        <v>47</v>
      </c>
      <c r="F12" s="31">
        <v>29.99</v>
      </c>
      <c r="G12" s="9">
        <v>25.68</v>
      </c>
      <c r="H12" s="26">
        <f t="shared" ref="H12:H17" si="0">ROUND(G12*(1+I$6),2)</f>
        <v>32.700000000000003</v>
      </c>
      <c r="I12" s="26">
        <f t="shared" ref="I12:I17" si="1">ROUND(H12*F12,2)</f>
        <v>980.67</v>
      </c>
    </row>
    <row r="13" spans="1:9" x14ac:dyDescent="0.25">
      <c r="A13" s="24" t="s">
        <v>144</v>
      </c>
      <c r="B13" s="60" t="s">
        <v>149</v>
      </c>
      <c r="C13" s="25" t="s">
        <v>29</v>
      </c>
      <c r="D13" s="34" t="s">
        <v>148</v>
      </c>
      <c r="E13" s="38" t="s">
        <v>85</v>
      </c>
      <c r="F13" s="31">
        <v>1</v>
      </c>
      <c r="G13" s="9">
        <f>COMPOSIÇÕES!G9</f>
        <v>45.300000000000004</v>
      </c>
      <c r="H13" s="26">
        <f t="shared" si="0"/>
        <v>57.69</v>
      </c>
      <c r="I13" s="26">
        <f t="shared" si="1"/>
        <v>57.69</v>
      </c>
    </row>
    <row r="14" spans="1:9" ht="30" x14ac:dyDescent="0.25">
      <c r="A14" s="24" t="s">
        <v>25</v>
      </c>
      <c r="B14" s="5">
        <v>97632</v>
      </c>
      <c r="C14" s="25" t="s">
        <v>22</v>
      </c>
      <c r="D14" s="34" t="s">
        <v>121</v>
      </c>
      <c r="E14" s="5" t="s">
        <v>77</v>
      </c>
      <c r="F14" s="31">
        <v>109.81</v>
      </c>
      <c r="G14" s="9">
        <v>2.16</v>
      </c>
      <c r="H14" s="26">
        <f t="shared" si="0"/>
        <v>2.75</v>
      </c>
      <c r="I14" s="26">
        <f t="shared" si="1"/>
        <v>301.98</v>
      </c>
    </row>
    <row r="15" spans="1:9" ht="30" x14ac:dyDescent="0.25">
      <c r="A15" s="24" t="s">
        <v>25</v>
      </c>
      <c r="B15" s="5">
        <v>97633</v>
      </c>
      <c r="C15" s="25" t="s">
        <v>30</v>
      </c>
      <c r="D15" s="34" t="s">
        <v>48</v>
      </c>
      <c r="E15" s="5" t="s">
        <v>47</v>
      </c>
      <c r="F15" s="31">
        <v>135.25</v>
      </c>
      <c r="G15" s="9">
        <v>18.95</v>
      </c>
      <c r="H15" s="26">
        <f t="shared" si="0"/>
        <v>24.13</v>
      </c>
      <c r="I15" s="26">
        <f t="shared" si="1"/>
        <v>3263.58</v>
      </c>
    </row>
    <row r="16" spans="1:9" ht="30" x14ac:dyDescent="0.25">
      <c r="A16" s="24" t="s">
        <v>25</v>
      </c>
      <c r="B16" s="40">
        <v>97633</v>
      </c>
      <c r="C16" s="25" t="s">
        <v>51</v>
      </c>
      <c r="D16" s="34" t="s">
        <v>49</v>
      </c>
      <c r="E16" s="40" t="s">
        <v>47</v>
      </c>
      <c r="F16" s="31">
        <v>24.15</v>
      </c>
      <c r="G16" s="9">
        <v>18.95</v>
      </c>
      <c r="H16" s="26">
        <f t="shared" si="0"/>
        <v>24.13</v>
      </c>
      <c r="I16" s="26">
        <f t="shared" si="1"/>
        <v>582.74</v>
      </c>
    </row>
    <row r="17" spans="1:9" ht="30" x14ac:dyDescent="0.25">
      <c r="A17" s="24" t="s">
        <v>25</v>
      </c>
      <c r="B17" s="5">
        <v>97629</v>
      </c>
      <c r="C17" s="25" t="s">
        <v>52</v>
      </c>
      <c r="D17" s="19" t="s">
        <v>50</v>
      </c>
      <c r="E17" s="5" t="s">
        <v>59</v>
      </c>
      <c r="F17" s="31">
        <v>0.61</v>
      </c>
      <c r="G17" s="9">
        <v>109.89</v>
      </c>
      <c r="H17" s="26">
        <f t="shared" si="0"/>
        <v>139.94</v>
      </c>
      <c r="I17" s="26">
        <f t="shared" si="1"/>
        <v>85.36</v>
      </c>
    </row>
    <row r="18" spans="1:9" ht="30" x14ac:dyDescent="0.25">
      <c r="A18" s="24" t="s">
        <v>25</v>
      </c>
      <c r="B18" s="43">
        <v>97622</v>
      </c>
      <c r="C18" s="25" t="s">
        <v>53</v>
      </c>
      <c r="D18" s="19" t="s">
        <v>124</v>
      </c>
      <c r="E18" s="43" t="s">
        <v>59</v>
      </c>
      <c r="F18" s="31">
        <v>0.33</v>
      </c>
      <c r="G18" s="9">
        <v>48.18</v>
      </c>
      <c r="H18" s="26">
        <f>ROUND(G18*(1+I$6),2)</f>
        <v>61.36</v>
      </c>
      <c r="I18" s="26">
        <f>ROUND(H18*F18,2)</f>
        <v>20.25</v>
      </c>
    </row>
    <row r="19" spans="1:9" x14ac:dyDescent="0.25">
      <c r="A19" s="24" t="s">
        <v>144</v>
      </c>
      <c r="B19" s="60" t="s">
        <v>154</v>
      </c>
      <c r="C19" s="25" t="s">
        <v>125</v>
      </c>
      <c r="D19" s="19" t="s">
        <v>155</v>
      </c>
      <c r="E19" s="53" t="s">
        <v>59</v>
      </c>
      <c r="F19" s="31">
        <v>8.43</v>
      </c>
      <c r="G19" s="9">
        <f>COMPOSIÇÕES!G13</f>
        <v>22.63</v>
      </c>
      <c r="H19" s="26">
        <f t="shared" ref="H19:H20" si="2">ROUND(G19*(1+I$6),2)</f>
        <v>28.82</v>
      </c>
      <c r="I19" s="26">
        <f t="shared" ref="I19:I20" si="3">ROUND(H19*F19,2)</f>
        <v>242.95</v>
      </c>
    </row>
    <row r="20" spans="1:9" ht="30" x14ac:dyDescent="0.25">
      <c r="A20" s="24" t="s">
        <v>25</v>
      </c>
      <c r="B20" s="5">
        <v>97912</v>
      </c>
      <c r="C20" s="25" t="s">
        <v>157</v>
      </c>
      <c r="D20" s="19" t="s">
        <v>158</v>
      </c>
      <c r="E20" s="5" t="s">
        <v>159</v>
      </c>
      <c r="F20" s="31">
        <v>100.32</v>
      </c>
      <c r="G20" s="9">
        <v>2.16</v>
      </c>
      <c r="H20" s="26">
        <f t="shared" si="2"/>
        <v>2.75</v>
      </c>
      <c r="I20" s="26">
        <f t="shared" si="3"/>
        <v>275.88</v>
      </c>
    </row>
    <row r="21" spans="1:9" x14ac:dyDescent="0.25">
      <c r="A21" s="5"/>
      <c r="B21" s="5"/>
      <c r="C21" s="7"/>
      <c r="D21" s="2"/>
      <c r="E21" s="5"/>
      <c r="F21" s="31"/>
      <c r="G21" s="9"/>
      <c r="H21" s="11" t="s">
        <v>10</v>
      </c>
      <c r="I21" s="12">
        <f>SUM(I11:I20)</f>
        <v>5908.9</v>
      </c>
    </row>
    <row r="22" spans="1:9" x14ac:dyDescent="0.25">
      <c r="A22" s="4"/>
      <c r="B22" s="4"/>
      <c r="C22" s="6">
        <v>2</v>
      </c>
      <c r="D22" s="10" t="s">
        <v>210</v>
      </c>
      <c r="E22" s="4"/>
      <c r="F22" s="49"/>
      <c r="G22" s="14"/>
      <c r="H22" s="20"/>
      <c r="I22" s="21"/>
    </row>
    <row r="23" spans="1:9" ht="30" x14ac:dyDescent="0.25">
      <c r="A23" s="65" t="s">
        <v>25</v>
      </c>
      <c r="B23" s="65">
        <v>93358</v>
      </c>
      <c r="C23" s="64" t="s">
        <v>31</v>
      </c>
      <c r="D23" s="19" t="s">
        <v>98</v>
      </c>
      <c r="E23" s="65" t="s">
        <v>59</v>
      </c>
      <c r="F23" s="31">
        <v>0.19</v>
      </c>
      <c r="G23" s="9">
        <v>73.62</v>
      </c>
      <c r="H23" s="22">
        <f t="shared" ref="H23" si="4">ROUND(G23*(1+I$6),2)</f>
        <v>93.76</v>
      </c>
      <c r="I23" s="23">
        <f t="shared" ref="I23" si="5">ROUND(H23*F23,2)</f>
        <v>17.809999999999999</v>
      </c>
    </row>
    <row r="24" spans="1:9" ht="30" x14ac:dyDescent="0.25">
      <c r="A24" s="48" t="s">
        <v>25</v>
      </c>
      <c r="B24" s="48">
        <v>101619</v>
      </c>
      <c r="C24" s="64" t="s">
        <v>32</v>
      </c>
      <c r="D24" s="27" t="s">
        <v>203</v>
      </c>
      <c r="E24" s="48" t="s">
        <v>59</v>
      </c>
      <c r="F24" s="50">
        <v>0.03</v>
      </c>
      <c r="G24" s="29">
        <v>202.78</v>
      </c>
      <c r="H24" s="22">
        <f t="shared" ref="H24:H26" si="6">ROUND(G24*(1+I$6),2)</f>
        <v>258.24</v>
      </c>
      <c r="I24" s="23">
        <f t="shared" ref="I24:I26" si="7">ROUND(H24*F24,2)</f>
        <v>7.75</v>
      </c>
    </row>
    <row r="25" spans="1:9" ht="30" x14ac:dyDescent="0.25">
      <c r="A25" s="48" t="s">
        <v>25</v>
      </c>
      <c r="B25" s="48">
        <v>97088</v>
      </c>
      <c r="C25" s="64" t="s">
        <v>33</v>
      </c>
      <c r="D25" s="27" t="s">
        <v>197</v>
      </c>
      <c r="E25" s="48" t="s">
        <v>56</v>
      </c>
      <c r="F25" s="50">
        <v>1.6</v>
      </c>
      <c r="G25" s="29">
        <v>14.58</v>
      </c>
      <c r="H25" s="22">
        <f t="shared" si="6"/>
        <v>18.57</v>
      </c>
      <c r="I25" s="23">
        <f t="shared" si="7"/>
        <v>29.71</v>
      </c>
    </row>
    <row r="26" spans="1:9" ht="45" x14ac:dyDescent="0.25">
      <c r="A26" s="48" t="s">
        <v>25</v>
      </c>
      <c r="B26" s="48">
        <v>97095</v>
      </c>
      <c r="C26" s="64" t="s">
        <v>68</v>
      </c>
      <c r="D26" s="27" t="s">
        <v>198</v>
      </c>
      <c r="E26" s="48" t="s">
        <v>59</v>
      </c>
      <c r="F26" s="50">
        <v>0.16</v>
      </c>
      <c r="G26" s="29">
        <v>362</v>
      </c>
      <c r="H26" s="22">
        <f t="shared" si="6"/>
        <v>461.01</v>
      </c>
      <c r="I26" s="23">
        <f t="shared" si="7"/>
        <v>73.760000000000005</v>
      </c>
    </row>
    <row r="27" spans="1:9" ht="60" x14ac:dyDescent="0.25">
      <c r="A27" s="40" t="s">
        <v>25</v>
      </c>
      <c r="B27" s="40">
        <v>87449</v>
      </c>
      <c r="C27" s="64" t="s">
        <v>69</v>
      </c>
      <c r="D27" s="19" t="s">
        <v>55</v>
      </c>
      <c r="E27" s="40" t="s">
        <v>47</v>
      </c>
      <c r="F27" s="31">
        <v>3</v>
      </c>
      <c r="G27" s="9">
        <v>66.59</v>
      </c>
      <c r="H27" s="22">
        <f t="shared" ref="H27:H35" si="8">ROUND(G27*(1+I$6),2)</f>
        <v>84.8</v>
      </c>
      <c r="I27" s="23">
        <f t="shared" ref="I27" si="9">ROUND(H27*F27,2)</f>
        <v>254.4</v>
      </c>
    </row>
    <row r="28" spans="1:9" ht="30" x14ac:dyDescent="0.25">
      <c r="A28" s="40" t="s">
        <v>25</v>
      </c>
      <c r="B28" s="40">
        <v>89996</v>
      </c>
      <c r="C28" s="64" t="s">
        <v>70</v>
      </c>
      <c r="D28" s="19" t="s">
        <v>57</v>
      </c>
      <c r="E28" s="40" t="s">
        <v>56</v>
      </c>
      <c r="F28" s="31">
        <v>15.37</v>
      </c>
      <c r="G28" s="9">
        <v>9.75</v>
      </c>
      <c r="H28" s="22">
        <f t="shared" si="8"/>
        <v>12.42</v>
      </c>
      <c r="I28" s="23">
        <f t="shared" ref="I28:I35" si="10">ROUND(H28*F28,2)</f>
        <v>190.9</v>
      </c>
    </row>
    <row r="29" spans="1:9" x14ac:dyDescent="0.25">
      <c r="A29" s="40" t="s">
        <v>25</v>
      </c>
      <c r="B29" s="40">
        <v>89993</v>
      </c>
      <c r="C29" s="64" t="s">
        <v>71</v>
      </c>
      <c r="D29" s="2" t="s">
        <v>58</v>
      </c>
      <c r="E29" s="40" t="s">
        <v>59</v>
      </c>
      <c r="F29" s="31">
        <v>0.21</v>
      </c>
      <c r="G29" s="9">
        <v>663.75</v>
      </c>
      <c r="H29" s="22">
        <f t="shared" si="8"/>
        <v>845.29</v>
      </c>
      <c r="I29" s="23">
        <f t="shared" si="10"/>
        <v>177.51</v>
      </c>
    </row>
    <row r="30" spans="1:9" ht="30" x14ac:dyDescent="0.25">
      <c r="A30" s="40" t="s">
        <v>25</v>
      </c>
      <c r="B30" s="40">
        <v>92484</v>
      </c>
      <c r="C30" s="64" t="s">
        <v>72</v>
      </c>
      <c r="D30" s="19" t="s">
        <v>161</v>
      </c>
      <c r="E30" s="40" t="s">
        <v>47</v>
      </c>
      <c r="F30" s="31">
        <v>6</v>
      </c>
      <c r="G30" s="9">
        <v>155.12</v>
      </c>
      <c r="H30" s="22">
        <f t="shared" si="8"/>
        <v>197.55</v>
      </c>
      <c r="I30" s="23">
        <f t="shared" si="10"/>
        <v>1185.3</v>
      </c>
    </row>
    <row r="31" spans="1:9" ht="30" x14ac:dyDescent="0.25">
      <c r="A31" s="40" t="s">
        <v>25</v>
      </c>
      <c r="B31" s="40">
        <v>91598</v>
      </c>
      <c r="C31" s="64" t="s">
        <v>73</v>
      </c>
      <c r="D31" s="19" t="s">
        <v>60</v>
      </c>
      <c r="E31" s="40" t="s">
        <v>56</v>
      </c>
      <c r="F31" s="31">
        <v>10.8</v>
      </c>
      <c r="G31" s="9">
        <v>9.2200000000000006</v>
      </c>
      <c r="H31" s="22">
        <f t="shared" si="8"/>
        <v>11.74</v>
      </c>
      <c r="I31" s="23">
        <f t="shared" si="10"/>
        <v>126.79</v>
      </c>
    </row>
    <row r="32" spans="1:9" ht="30" x14ac:dyDescent="0.25">
      <c r="A32" s="40" t="s">
        <v>25</v>
      </c>
      <c r="B32" s="40">
        <v>91603</v>
      </c>
      <c r="C32" s="64" t="s">
        <v>199</v>
      </c>
      <c r="D32" s="19" t="s">
        <v>61</v>
      </c>
      <c r="E32" s="40" t="s">
        <v>56</v>
      </c>
      <c r="F32" s="31">
        <v>35.14</v>
      </c>
      <c r="G32" s="9">
        <v>9.7200000000000006</v>
      </c>
      <c r="H32" s="22">
        <f t="shared" si="8"/>
        <v>12.38</v>
      </c>
      <c r="I32" s="23">
        <f t="shared" si="10"/>
        <v>435.03</v>
      </c>
    </row>
    <row r="33" spans="1:9" ht="60" x14ac:dyDescent="0.25">
      <c r="A33" s="40" t="s">
        <v>25</v>
      </c>
      <c r="B33" s="40">
        <v>92741</v>
      </c>
      <c r="C33" s="64" t="s">
        <v>200</v>
      </c>
      <c r="D33" s="19" t="s">
        <v>62</v>
      </c>
      <c r="E33" s="40" t="s">
        <v>59</v>
      </c>
      <c r="F33" s="31">
        <v>0.48</v>
      </c>
      <c r="G33" s="9">
        <v>562.99</v>
      </c>
      <c r="H33" s="22">
        <f t="shared" si="8"/>
        <v>716.97</v>
      </c>
      <c r="I33" s="23">
        <f t="shared" si="10"/>
        <v>344.15</v>
      </c>
    </row>
    <row r="34" spans="1:9" ht="45" x14ac:dyDescent="0.25">
      <c r="A34" s="40" t="s">
        <v>25</v>
      </c>
      <c r="B34" s="40">
        <v>87879</v>
      </c>
      <c r="C34" s="64" t="s">
        <v>201</v>
      </c>
      <c r="D34" s="19" t="s">
        <v>63</v>
      </c>
      <c r="E34" s="40" t="s">
        <v>47</v>
      </c>
      <c r="F34" s="31">
        <v>18</v>
      </c>
      <c r="G34" s="9">
        <v>3.17</v>
      </c>
      <c r="H34" s="22">
        <f t="shared" si="8"/>
        <v>4.04</v>
      </c>
      <c r="I34" s="23">
        <f t="shared" si="10"/>
        <v>72.72</v>
      </c>
    </row>
    <row r="35" spans="1:9" ht="60" x14ac:dyDescent="0.25">
      <c r="A35" s="40" t="s">
        <v>25</v>
      </c>
      <c r="B35" s="40">
        <v>97547</v>
      </c>
      <c r="C35" s="64" t="s">
        <v>202</v>
      </c>
      <c r="D35" s="19" t="s">
        <v>64</v>
      </c>
      <c r="E35" s="40" t="s">
        <v>47</v>
      </c>
      <c r="F35" s="31">
        <v>18</v>
      </c>
      <c r="G35" s="9">
        <v>23.38</v>
      </c>
      <c r="H35" s="22">
        <f t="shared" si="8"/>
        <v>29.77</v>
      </c>
      <c r="I35" s="23">
        <f t="shared" si="10"/>
        <v>535.86</v>
      </c>
    </row>
    <row r="36" spans="1:9" x14ac:dyDescent="0.25">
      <c r="A36" s="40"/>
      <c r="B36" s="40"/>
      <c r="C36" s="39"/>
      <c r="D36" s="2"/>
      <c r="E36" s="40"/>
      <c r="F36" s="31"/>
      <c r="G36" s="9"/>
      <c r="H36" s="11" t="s">
        <v>10</v>
      </c>
      <c r="I36" s="12">
        <f>SUM(I23:I35)</f>
        <v>3451.69</v>
      </c>
    </row>
    <row r="37" spans="1:9" x14ac:dyDescent="0.25">
      <c r="A37" s="4"/>
      <c r="B37" s="4"/>
      <c r="C37" s="6">
        <v>3</v>
      </c>
      <c r="D37" s="10" t="s">
        <v>67</v>
      </c>
      <c r="E37" s="4"/>
      <c r="F37" s="49"/>
      <c r="G37" s="14"/>
      <c r="H37" s="20"/>
      <c r="I37" s="21"/>
    </row>
    <row r="38" spans="1:9" ht="60" x14ac:dyDescent="0.25">
      <c r="A38" s="40" t="s">
        <v>25</v>
      </c>
      <c r="B38" s="40">
        <v>87448</v>
      </c>
      <c r="C38" s="39" t="s">
        <v>34</v>
      </c>
      <c r="D38" s="19" t="s">
        <v>65</v>
      </c>
      <c r="E38" s="40" t="s">
        <v>47</v>
      </c>
      <c r="F38" s="31">
        <v>1.65</v>
      </c>
      <c r="G38" s="9">
        <v>51.17</v>
      </c>
      <c r="H38" s="22">
        <f t="shared" ref="H38:H44" si="11">ROUND(G38*(1+I$6),2)</f>
        <v>65.16</v>
      </c>
      <c r="I38" s="23">
        <f t="shared" ref="I38" si="12">ROUND(H38*F38,2)</f>
        <v>107.51</v>
      </c>
    </row>
    <row r="39" spans="1:9" ht="30" x14ac:dyDescent="0.25">
      <c r="A39" s="43" t="s">
        <v>25</v>
      </c>
      <c r="B39" s="43">
        <v>92484</v>
      </c>
      <c r="C39" s="42" t="s">
        <v>35</v>
      </c>
      <c r="D39" s="19" t="s">
        <v>161</v>
      </c>
      <c r="E39" s="43" t="s">
        <v>47</v>
      </c>
      <c r="F39" s="31">
        <v>1.02</v>
      </c>
      <c r="G39" s="9">
        <v>155.12</v>
      </c>
      <c r="H39" s="22">
        <f t="shared" ref="H39" si="13">ROUND(G39*(1+I$6),2)</f>
        <v>197.55</v>
      </c>
      <c r="I39" s="23">
        <f t="shared" ref="I39" si="14">ROUND(H39*F39,2)</f>
        <v>201.5</v>
      </c>
    </row>
    <row r="40" spans="1:9" ht="30" x14ac:dyDescent="0.25">
      <c r="A40" s="40" t="s">
        <v>25</v>
      </c>
      <c r="B40" s="40">
        <v>91598</v>
      </c>
      <c r="C40" s="42" t="s">
        <v>36</v>
      </c>
      <c r="D40" s="19" t="s">
        <v>60</v>
      </c>
      <c r="E40" s="40" t="s">
        <v>56</v>
      </c>
      <c r="F40" s="31">
        <v>1.84</v>
      </c>
      <c r="G40" s="9">
        <v>9.2200000000000006</v>
      </c>
      <c r="H40" s="22">
        <f t="shared" si="11"/>
        <v>11.74</v>
      </c>
      <c r="I40" s="23">
        <f t="shared" ref="I40:I44" si="15">ROUND(H40*F40,2)</f>
        <v>21.6</v>
      </c>
    </row>
    <row r="41" spans="1:9" ht="60" x14ac:dyDescent="0.25">
      <c r="A41" s="40" t="s">
        <v>25</v>
      </c>
      <c r="B41" s="40">
        <v>92741</v>
      </c>
      <c r="C41" s="42" t="s">
        <v>74</v>
      </c>
      <c r="D41" s="19" t="s">
        <v>62</v>
      </c>
      <c r="E41" s="40" t="s">
        <v>59</v>
      </c>
      <c r="F41" s="31">
        <v>0.06</v>
      </c>
      <c r="G41" s="9">
        <v>562.99</v>
      </c>
      <c r="H41" s="22">
        <f t="shared" si="11"/>
        <v>716.97</v>
      </c>
      <c r="I41" s="23">
        <f t="shared" si="15"/>
        <v>43.02</v>
      </c>
    </row>
    <row r="42" spans="1:9" ht="45" x14ac:dyDescent="0.25">
      <c r="A42" s="40" t="s">
        <v>25</v>
      </c>
      <c r="B42" s="40">
        <v>87879</v>
      </c>
      <c r="C42" s="42" t="s">
        <v>75</v>
      </c>
      <c r="D42" s="19" t="s">
        <v>63</v>
      </c>
      <c r="E42" s="40" t="s">
        <v>47</v>
      </c>
      <c r="F42" s="31">
        <v>5.34</v>
      </c>
      <c r="G42" s="9">
        <v>3.17</v>
      </c>
      <c r="H42" s="22">
        <f t="shared" si="11"/>
        <v>4.04</v>
      </c>
      <c r="I42" s="23">
        <f t="shared" si="15"/>
        <v>21.57</v>
      </c>
    </row>
    <row r="43" spans="1:9" ht="60" x14ac:dyDescent="0.25">
      <c r="A43" s="40" t="s">
        <v>25</v>
      </c>
      <c r="B43" s="40">
        <v>97547</v>
      </c>
      <c r="C43" s="42" t="s">
        <v>76</v>
      </c>
      <c r="D43" s="19" t="s">
        <v>64</v>
      </c>
      <c r="E43" s="40" t="s">
        <v>47</v>
      </c>
      <c r="F43" s="31">
        <v>4.32</v>
      </c>
      <c r="G43" s="9">
        <v>23.38</v>
      </c>
      <c r="H43" s="22">
        <f t="shared" si="11"/>
        <v>29.77</v>
      </c>
      <c r="I43" s="23">
        <f t="shared" si="15"/>
        <v>128.61000000000001</v>
      </c>
    </row>
    <row r="44" spans="1:9" ht="30" x14ac:dyDescent="0.25">
      <c r="A44" s="40" t="s">
        <v>25</v>
      </c>
      <c r="B44" s="40">
        <v>98560</v>
      </c>
      <c r="C44" s="42" t="s">
        <v>122</v>
      </c>
      <c r="D44" s="19" t="s">
        <v>66</v>
      </c>
      <c r="E44" s="40" t="s">
        <v>47</v>
      </c>
      <c r="F44" s="31">
        <v>1.02</v>
      </c>
      <c r="G44" s="9">
        <v>37.590000000000003</v>
      </c>
      <c r="H44" s="22">
        <f t="shared" si="11"/>
        <v>47.87</v>
      </c>
      <c r="I44" s="23">
        <f t="shared" si="15"/>
        <v>48.83</v>
      </c>
    </row>
    <row r="45" spans="1:9" x14ac:dyDescent="0.25">
      <c r="A45" s="40"/>
      <c r="B45" s="40"/>
      <c r="C45" s="39"/>
      <c r="D45" s="2"/>
      <c r="E45" s="40"/>
      <c r="F45" s="31"/>
      <c r="G45" s="9"/>
      <c r="H45" s="11" t="s">
        <v>10</v>
      </c>
      <c r="I45" s="12">
        <f>SUM(I38:I44)</f>
        <v>572.64</v>
      </c>
    </row>
    <row r="46" spans="1:9" x14ac:dyDescent="0.25">
      <c r="A46" s="4"/>
      <c r="B46" s="4"/>
      <c r="C46" s="6">
        <v>4</v>
      </c>
      <c r="D46" s="10" t="s">
        <v>126</v>
      </c>
      <c r="E46" s="4"/>
      <c r="F46" s="49"/>
      <c r="G46" s="14"/>
      <c r="H46" s="20"/>
      <c r="I46" s="21"/>
    </row>
    <row r="47" spans="1:9" ht="30" x14ac:dyDescent="0.25">
      <c r="A47" s="53" t="s">
        <v>25</v>
      </c>
      <c r="B47" s="53">
        <v>90443</v>
      </c>
      <c r="C47" s="52" t="s">
        <v>37</v>
      </c>
      <c r="D47" s="19" t="s">
        <v>79</v>
      </c>
      <c r="E47" s="53" t="s">
        <v>77</v>
      </c>
      <c r="F47" s="50">
        <v>5</v>
      </c>
      <c r="G47" s="29">
        <v>11.5</v>
      </c>
      <c r="H47" s="22">
        <f t="shared" ref="H47:H48" si="16">ROUND(G47*(1+I$6),2)</f>
        <v>14.65</v>
      </c>
      <c r="I47" s="23">
        <f t="shared" ref="I47:I48" si="17">ROUND(H47*F47,2)</f>
        <v>73.25</v>
      </c>
    </row>
    <row r="48" spans="1:9" ht="30" x14ac:dyDescent="0.25">
      <c r="A48" s="53" t="s">
        <v>25</v>
      </c>
      <c r="B48" s="53">
        <v>90466</v>
      </c>
      <c r="C48" s="52" t="s">
        <v>38</v>
      </c>
      <c r="D48" s="19" t="s">
        <v>80</v>
      </c>
      <c r="E48" s="53" t="s">
        <v>77</v>
      </c>
      <c r="F48" s="50">
        <v>5</v>
      </c>
      <c r="G48" s="29">
        <v>11.26</v>
      </c>
      <c r="H48" s="22">
        <f t="shared" si="16"/>
        <v>14.34</v>
      </c>
      <c r="I48" s="23">
        <f t="shared" si="17"/>
        <v>71.7</v>
      </c>
    </row>
    <row r="49" spans="1:9" ht="30" x14ac:dyDescent="0.25">
      <c r="A49" s="40" t="s">
        <v>25</v>
      </c>
      <c r="B49" s="40">
        <v>97335</v>
      </c>
      <c r="C49" s="39" t="s">
        <v>39</v>
      </c>
      <c r="D49" s="19" t="s">
        <v>160</v>
      </c>
      <c r="E49" s="40" t="s">
        <v>77</v>
      </c>
      <c r="F49" s="31">
        <v>5</v>
      </c>
      <c r="G49" s="9">
        <v>57.04</v>
      </c>
      <c r="H49" s="22">
        <f t="shared" ref="H49" si="18">ROUND(G49*(1+I$6),2)</f>
        <v>72.64</v>
      </c>
      <c r="I49" s="23">
        <f t="shared" ref="I49" si="19">ROUND(H49*F49,2)</f>
        <v>363.2</v>
      </c>
    </row>
    <row r="50" spans="1:9" ht="45" x14ac:dyDescent="0.25">
      <c r="A50" s="53" t="s">
        <v>25</v>
      </c>
      <c r="B50" s="53">
        <v>93078</v>
      </c>
      <c r="C50" s="52" t="s">
        <v>40</v>
      </c>
      <c r="D50" s="19" t="s">
        <v>162</v>
      </c>
      <c r="E50" s="53" t="s">
        <v>85</v>
      </c>
      <c r="F50" s="31">
        <v>2</v>
      </c>
      <c r="G50" s="9">
        <v>24.29</v>
      </c>
      <c r="H50" s="22">
        <f t="shared" ref="H50:H51" si="20">ROUND(G50*(1+I$6),2)</f>
        <v>30.93</v>
      </c>
      <c r="I50" s="23">
        <f t="shared" ref="I50:I51" si="21">ROUND(H50*F50,2)</f>
        <v>61.86</v>
      </c>
    </row>
    <row r="51" spans="1:9" ht="30" x14ac:dyDescent="0.25">
      <c r="A51" s="53" t="s">
        <v>144</v>
      </c>
      <c r="B51" s="60" t="s">
        <v>170</v>
      </c>
      <c r="C51" s="52" t="s">
        <v>172</v>
      </c>
      <c r="D51" s="19" t="s">
        <v>171</v>
      </c>
      <c r="E51" s="53" t="s">
        <v>85</v>
      </c>
      <c r="F51" s="31">
        <v>2</v>
      </c>
      <c r="G51" s="9">
        <f>COMPOSIÇÕES!G17</f>
        <v>46.41</v>
      </c>
      <c r="H51" s="22">
        <f t="shared" si="20"/>
        <v>59.1</v>
      </c>
      <c r="I51" s="23">
        <f t="shared" si="21"/>
        <v>118.2</v>
      </c>
    </row>
    <row r="52" spans="1:9" x14ac:dyDescent="0.25">
      <c r="A52" s="40"/>
      <c r="B52" s="40"/>
      <c r="C52" s="39"/>
      <c r="D52" s="2"/>
      <c r="E52" s="40"/>
      <c r="F52" s="31"/>
      <c r="G52" s="9"/>
      <c r="H52" s="11" t="s">
        <v>10</v>
      </c>
      <c r="I52" s="12">
        <f>SUM(I47:I51)</f>
        <v>688.21</v>
      </c>
    </row>
    <row r="53" spans="1:9" x14ac:dyDescent="0.25">
      <c r="A53" s="4"/>
      <c r="B53" s="4"/>
      <c r="C53" s="6">
        <v>5</v>
      </c>
      <c r="D53" s="10" t="s">
        <v>78</v>
      </c>
      <c r="E53" s="4"/>
      <c r="F53" s="49"/>
      <c r="G53" s="14"/>
      <c r="H53" s="20"/>
      <c r="I53" s="21"/>
    </row>
    <row r="54" spans="1:9" ht="30" x14ac:dyDescent="0.25">
      <c r="A54" s="40" t="s">
        <v>25</v>
      </c>
      <c r="B54" s="40">
        <v>90443</v>
      </c>
      <c r="C54" s="39" t="s">
        <v>41</v>
      </c>
      <c r="D54" s="19" t="s">
        <v>79</v>
      </c>
      <c r="E54" s="40" t="s">
        <v>77</v>
      </c>
      <c r="F54" s="31">
        <v>4</v>
      </c>
      <c r="G54" s="9">
        <v>11.5</v>
      </c>
      <c r="H54" s="22">
        <f t="shared" ref="H54:H62" si="22">ROUND(G54*(1+I$6),2)</f>
        <v>14.65</v>
      </c>
      <c r="I54" s="23">
        <f t="shared" ref="I54" si="23">ROUND(H54*F54,2)</f>
        <v>58.6</v>
      </c>
    </row>
    <row r="55" spans="1:9" ht="30" x14ac:dyDescent="0.25">
      <c r="A55" s="40" t="s">
        <v>25</v>
      </c>
      <c r="B55" s="40">
        <v>90466</v>
      </c>
      <c r="C55" s="39" t="s">
        <v>42</v>
      </c>
      <c r="D55" s="19" t="s">
        <v>80</v>
      </c>
      <c r="E55" s="40" t="s">
        <v>77</v>
      </c>
      <c r="F55" s="31">
        <v>4</v>
      </c>
      <c r="G55" s="9">
        <v>11.26</v>
      </c>
      <c r="H55" s="22">
        <f t="shared" si="22"/>
        <v>14.34</v>
      </c>
      <c r="I55" s="23">
        <f t="shared" ref="I55:I60" si="24">ROUND(H55*F55,2)</f>
        <v>57.36</v>
      </c>
    </row>
    <row r="56" spans="1:9" ht="30" x14ac:dyDescent="0.25">
      <c r="A56" s="40" t="s">
        <v>25</v>
      </c>
      <c r="B56" s="40">
        <v>90444</v>
      </c>
      <c r="C56" s="39" t="s">
        <v>86</v>
      </c>
      <c r="D56" s="19" t="s">
        <v>81</v>
      </c>
      <c r="E56" s="40" t="s">
        <v>77</v>
      </c>
      <c r="F56" s="31">
        <v>1</v>
      </c>
      <c r="G56" s="9">
        <v>23.78</v>
      </c>
      <c r="H56" s="22">
        <f t="shared" si="22"/>
        <v>30.28</v>
      </c>
      <c r="I56" s="23">
        <f t="shared" si="24"/>
        <v>30.28</v>
      </c>
    </row>
    <row r="57" spans="1:9" ht="30" x14ac:dyDescent="0.25">
      <c r="A57" s="40" t="s">
        <v>25</v>
      </c>
      <c r="B57" s="40">
        <v>90468</v>
      </c>
      <c r="C57" s="39" t="s">
        <v>87</v>
      </c>
      <c r="D57" s="19" t="s">
        <v>82</v>
      </c>
      <c r="E57" s="40" t="s">
        <v>77</v>
      </c>
      <c r="F57" s="31">
        <v>1</v>
      </c>
      <c r="G57" s="9">
        <v>4.8099999999999996</v>
      </c>
      <c r="H57" s="22">
        <f t="shared" si="22"/>
        <v>6.13</v>
      </c>
      <c r="I57" s="23">
        <f t="shared" si="24"/>
        <v>6.13</v>
      </c>
    </row>
    <row r="58" spans="1:9" ht="45" x14ac:dyDescent="0.25">
      <c r="A58" s="40" t="s">
        <v>25</v>
      </c>
      <c r="B58" s="40">
        <v>91854</v>
      </c>
      <c r="C58" s="39" t="s">
        <v>88</v>
      </c>
      <c r="D58" s="19" t="s">
        <v>83</v>
      </c>
      <c r="E58" s="40" t="s">
        <v>77</v>
      </c>
      <c r="F58" s="31">
        <v>8</v>
      </c>
      <c r="G58" s="9">
        <v>7.34</v>
      </c>
      <c r="H58" s="22">
        <f t="shared" si="22"/>
        <v>9.35</v>
      </c>
      <c r="I58" s="23">
        <f t="shared" si="24"/>
        <v>74.8</v>
      </c>
    </row>
    <row r="59" spans="1:9" ht="45" x14ac:dyDescent="0.25">
      <c r="A59" s="40" t="s">
        <v>25</v>
      </c>
      <c r="B59" s="40">
        <v>91845</v>
      </c>
      <c r="C59" s="39" t="s">
        <v>89</v>
      </c>
      <c r="D59" s="19" t="s">
        <v>84</v>
      </c>
      <c r="E59" s="40" t="s">
        <v>77</v>
      </c>
      <c r="F59" s="31">
        <v>2</v>
      </c>
      <c r="G59" s="9">
        <v>5.83</v>
      </c>
      <c r="H59" s="22">
        <f t="shared" si="22"/>
        <v>7.42</v>
      </c>
      <c r="I59" s="23">
        <f t="shared" si="24"/>
        <v>14.84</v>
      </c>
    </row>
    <row r="60" spans="1:9" ht="30" x14ac:dyDescent="0.25">
      <c r="A60" s="53" t="s">
        <v>25</v>
      </c>
      <c r="B60" s="53">
        <v>91941</v>
      </c>
      <c r="C60" s="52" t="s">
        <v>90</v>
      </c>
      <c r="D60" s="19" t="s">
        <v>181</v>
      </c>
      <c r="E60" s="53" t="s">
        <v>85</v>
      </c>
      <c r="F60" s="31">
        <v>6</v>
      </c>
      <c r="G60" s="9">
        <v>8.66</v>
      </c>
      <c r="H60" s="22">
        <f t="shared" si="22"/>
        <v>11.03</v>
      </c>
      <c r="I60" s="23">
        <f t="shared" si="24"/>
        <v>66.180000000000007</v>
      </c>
    </row>
    <row r="61" spans="1:9" ht="30" x14ac:dyDescent="0.25">
      <c r="A61" s="53" t="s">
        <v>144</v>
      </c>
      <c r="B61" s="60" t="s">
        <v>177</v>
      </c>
      <c r="C61" s="52" t="s">
        <v>91</v>
      </c>
      <c r="D61" s="19" t="s">
        <v>180</v>
      </c>
      <c r="E61" s="40" t="s">
        <v>85</v>
      </c>
      <c r="F61" s="31">
        <v>6</v>
      </c>
      <c r="G61" s="9">
        <f>COMPOSIÇÕES!G23</f>
        <v>22.270000000000003</v>
      </c>
      <c r="H61" s="22">
        <f t="shared" si="22"/>
        <v>28.36</v>
      </c>
      <c r="I61" s="23">
        <f t="shared" ref="I61:I62" si="25">ROUND(H61*F61,2)</f>
        <v>170.16</v>
      </c>
    </row>
    <row r="62" spans="1:9" ht="30" x14ac:dyDescent="0.25">
      <c r="A62" s="40" t="s">
        <v>25</v>
      </c>
      <c r="B62" s="40">
        <v>91998</v>
      </c>
      <c r="C62" s="52" t="s">
        <v>92</v>
      </c>
      <c r="D62" s="19" t="s">
        <v>173</v>
      </c>
      <c r="E62" s="40" t="s">
        <v>85</v>
      </c>
      <c r="F62" s="31">
        <v>3</v>
      </c>
      <c r="G62" s="9">
        <v>16.68</v>
      </c>
      <c r="H62" s="22">
        <f t="shared" si="22"/>
        <v>21.24</v>
      </c>
      <c r="I62" s="23">
        <f t="shared" si="25"/>
        <v>63.72</v>
      </c>
    </row>
    <row r="63" spans="1:9" x14ac:dyDescent="0.25">
      <c r="A63" s="40"/>
      <c r="B63" s="40"/>
      <c r="C63" s="39"/>
      <c r="D63" s="19"/>
      <c r="E63" s="40"/>
      <c r="F63" s="31"/>
      <c r="G63" s="9"/>
      <c r="H63" s="11" t="s">
        <v>10</v>
      </c>
      <c r="I63" s="12">
        <f>SUM(I54:I62)</f>
        <v>542.07000000000005</v>
      </c>
    </row>
    <row r="64" spans="1:9" x14ac:dyDescent="0.25">
      <c r="A64" s="4"/>
      <c r="B64" s="4"/>
      <c r="C64" s="6">
        <v>6</v>
      </c>
      <c r="D64" s="47" t="s">
        <v>93</v>
      </c>
      <c r="E64" s="4"/>
      <c r="F64" s="49"/>
      <c r="G64" s="14"/>
      <c r="H64" s="20"/>
      <c r="I64" s="21"/>
    </row>
    <row r="65" spans="1:9" ht="30" x14ac:dyDescent="0.25">
      <c r="A65" s="40" t="s">
        <v>25</v>
      </c>
      <c r="B65" s="40">
        <v>98110</v>
      </c>
      <c r="C65" s="39" t="s">
        <v>95</v>
      </c>
      <c r="D65" s="19" t="s">
        <v>94</v>
      </c>
      <c r="E65" s="40" t="s">
        <v>85</v>
      </c>
      <c r="F65" s="31">
        <v>1</v>
      </c>
      <c r="G65" s="9">
        <v>463.03</v>
      </c>
      <c r="H65" s="22">
        <f t="shared" ref="H65:H67" si="26">ROUND(G65*(1+I$6),2)</f>
        <v>589.66999999999996</v>
      </c>
      <c r="I65" s="23">
        <f t="shared" ref="I65" si="27">ROUND(H65*F65,2)</f>
        <v>589.66999999999996</v>
      </c>
    </row>
    <row r="66" spans="1:9" ht="45" x14ac:dyDescent="0.25">
      <c r="A66" s="40" t="s">
        <v>25</v>
      </c>
      <c r="B66" s="40">
        <v>89712</v>
      </c>
      <c r="C66" s="39" t="s">
        <v>96</v>
      </c>
      <c r="D66" s="19" t="s">
        <v>182</v>
      </c>
      <c r="E66" s="40" t="s">
        <v>77</v>
      </c>
      <c r="F66" s="31">
        <v>2</v>
      </c>
      <c r="G66" s="9">
        <v>25.38</v>
      </c>
      <c r="H66" s="22">
        <f t="shared" si="26"/>
        <v>32.32</v>
      </c>
      <c r="I66" s="23">
        <f t="shared" ref="I66:I67" si="28">ROUND(H66*F66,2)</f>
        <v>64.64</v>
      </c>
    </row>
    <row r="67" spans="1:9" x14ac:dyDescent="0.25">
      <c r="A67" s="40" t="s">
        <v>144</v>
      </c>
      <c r="B67" s="60" t="s">
        <v>178</v>
      </c>
      <c r="C67" s="39" t="s">
        <v>97</v>
      </c>
      <c r="D67" s="2" t="s">
        <v>186</v>
      </c>
      <c r="E67" s="40" t="s">
        <v>85</v>
      </c>
      <c r="F67" s="31">
        <v>1</v>
      </c>
      <c r="G67" s="9">
        <f>COMPOSIÇÕES!G28</f>
        <v>109.28</v>
      </c>
      <c r="H67" s="22">
        <f t="shared" si="26"/>
        <v>139.16999999999999</v>
      </c>
      <c r="I67" s="23">
        <f t="shared" si="28"/>
        <v>139.16999999999999</v>
      </c>
    </row>
    <row r="68" spans="1:9" x14ac:dyDescent="0.25">
      <c r="A68" s="40"/>
      <c r="B68" s="40"/>
      <c r="C68" s="39"/>
      <c r="D68" s="2"/>
      <c r="E68" s="40"/>
      <c r="F68" s="31"/>
      <c r="G68" s="9"/>
      <c r="H68" s="11" t="s">
        <v>10</v>
      </c>
      <c r="I68" s="12">
        <f>SUM(I65:I67)</f>
        <v>793.4799999999999</v>
      </c>
    </row>
    <row r="69" spans="1:9" x14ac:dyDescent="0.25">
      <c r="A69" s="4"/>
      <c r="B69" s="4"/>
      <c r="C69" s="6">
        <v>7</v>
      </c>
      <c r="D69" s="10" t="s">
        <v>20</v>
      </c>
      <c r="E69" s="4"/>
      <c r="F69" s="49"/>
      <c r="G69" s="14"/>
      <c r="H69" s="14"/>
      <c r="I69" s="14"/>
    </row>
    <row r="70" spans="1:9" ht="30" x14ac:dyDescent="0.25">
      <c r="A70" s="40" t="s">
        <v>25</v>
      </c>
      <c r="B70" s="40">
        <v>93358</v>
      </c>
      <c r="C70" s="39" t="s">
        <v>102</v>
      </c>
      <c r="D70" s="19" t="s">
        <v>98</v>
      </c>
      <c r="E70" s="40" t="s">
        <v>59</v>
      </c>
      <c r="F70" s="31">
        <v>0.46</v>
      </c>
      <c r="G70" s="9">
        <v>73.62</v>
      </c>
      <c r="H70" s="22">
        <f t="shared" ref="H70:H75" si="29">ROUND(G70*(1+I$6),2)</f>
        <v>93.76</v>
      </c>
      <c r="I70" s="23">
        <f t="shared" ref="I70" si="30">ROUND(H70*F70,2)</f>
        <v>43.13</v>
      </c>
    </row>
    <row r="71" spans="1:9" x14ac:dyDescent="0.25">
      <c r="A71" s="40" t="s">
        <v>144</v>
      </c>
      <c r="B71" s="60" t="s">
        <v>187</v>
      </c>
      <c r="C71" s="39" t="s">
        <v>103</v>
      </c>
      <c r="D71" s="2" t="s">
        <v>188</v>
      </c>
      <c r="E71" s="40" t="s">
        <v>47</v>
      </c>
      <c r="F71" s="31">
        <v>13.92</v>
      </c>
      <c r="G71" s="9">
        <f>COMPOSIÇÕES!G32</f>
        <v>2.79</v>
      </c>
      <c r="H71" s="22">
        <f t="shared" si="29"/>
        <v>3.55</v>
      </c>
      <c r="I71" s="23">
        <f t="shared" ref="I71:I75" si="31">ROUND(H71*F71,2)</f>
        <v>49.42</v>
      </c>
    </row>
    <row r="72" spans="1:9" ht="30" x14ac:dyDescent="0.25">
      <c r="A72" s="40" t="s">
        <v>25</v>
      </c>
      <c r="B72" s="40">
        <v>95241</v>
      </c>
      <c r="C72" s="39" t="s">
        <v>104</v>
      </c>
      <c r="D72" s="19" t="s">
        <v>189</v>
      </c>
      <c r="E72" s="40" t="s">
        <v>47</v>
      </c>
      <c r="F72" s="31">
        <v>7.62</v>
      </c>
      <c r="G72" s="9">
        <v>21.38</v>
      </c>
      <c r="H72" s="22">
        <f t="shared" si="29"/>
        <v>27.23</v>
      </c>
      <c r="I72" s="23">
        <f t="shared" si="31"/>
        <v>207.49</v>
      </c>
    </row>
    <row r="73" spans="1:9" ht="45" x14ac:dyDescent="0.25">
      <c r="A73" s="40" t="s">
        <v>25</v>
      </c>
      <c r="B73" s="40">
        <v>87620</v>
      </c>
      <c r="C73" s="39" t="s">
        <v>105</v>
      </c>
      <c r="D73" s="19" t="s">
        <v>99</v>
      </c>
      <c r="E73" s="40" t="s">
        <v>47</v>
      </c>
      <c r="F73" s="31">
        <v>157.15</v>
      </c>
      <c r="G73" s="9">
        <v>26.19</v>
      </c>
      <c r="H73" s="22">
        <f t="shared" si="29"/>
        <v>33.35</v>
      </c>
      <c r="I73" s="23">
        <f t="shared" si="31"/>
        <v>5240.95</v>
      </c>
    </row>
    <row r="74" spans="1:9" ht="30" x14ac:dyDescent="0.25">
      <c r="A74" s="5" t="s">
        <v>25</v>
      </c>
      <c r="B74" s="5">
        <v>88649</v>
      </c>
      <c r="C74" s="39" t="s">
        <v>106</v>
      </c>
      <c r="D74" s="19" t="s">
        <v>100</v>
      </c>
      <c r="E74" s="5" t="s">
        <v>77</v>
      </c>
      <c r="F74" s="31">
        <v>119.26</v>
      </c>
      <c r="G74" s="9">
        <v>6.01</v>
      </c>
      <c r="H74" s="22">
        <f t="shared" si="29"/>
        <v>7.65</v>
      </c>
      <c r="I74" s="23">
        <f t="shared" si="31"/>
        <v>912.34</v>
      </c>
    </row>
    <row r="75" spans="1:9" ht="45" x14ac:dyDescent="0.25">
      <c r="A75" s="5" t="s">
        <v>25</v>
      </c>
      <c r="B75" s="5">
        <v>87249</v>
      </c>
      <c r="C75" s="39" t="s">
        <v>107</v>
      </c>
      <c r="D75" s="19" t="s">
        <v>101</v>
      </c>
      <c r="E75" s="5" t="s">
        <v>47</v>
      </c>
      <c r="F75" s="31">
        <v>156.13</v>
      </c>
      <c r="G75" s="9">
        <v>51.44</v>
      </c>
      <c r="H75" s="22">
        <f t="shared" si="29"/>
        <v>65.510000000000005</v>
      </c>
      <c r="I75" s="23">
        <f t="shared" si="31"/>
        <v>10228.08</v>
      </c>
    </row>
    <row r="76" spans="1:9" x14ac:dyDescent="0.25">
      <c r="A76" s="5"/>
      <c r="B76" s="5"/>
      <c r="C76" s="7"/>
      <c r="D76" s="2"/>
      <c r="E76" s="5"/>
      <c r="F76" s="31"/>
      <c r="G76" s="9"/>
      <c r="H76" s="11" t="s">
        <v>10</v>
      </c>
      <c r="I76" s="12">
        <f>SUM(I70:I75)</f>
        <v>16681.41</v>
      </c>
    </row>
    <row r="77" spans="1:9" x14ac:dyDescent="0.25">
      <c r="A77" s="4"/>
      <c r="B77" s="4"/>
      <c r="C77" s="6">
        <v>8</v>
      </c>
      <c r="D77" s="10" t="s">
        <v>138</v>
      </c>
      <c r="E77" s="4"/>
      <c r="F77" s="49"/>
      <c r="G77" s="14"/>
      <c r="H77" s="20"/>
      <c r="I77" s="21"/>
    </row>
    <row r="78" spans="1:9" ht="45" x14ac:dyDescent="0.25">
      <c r="A78" s="43" t="s">
        <v>25</v>
      </c>
      <c r="B78" s="43">
        <v>87274</v>
      </c>
      <c r="C78" s="42" t="s">
        <v>112</v>
      </c>
      <c r="D78" s="19" t="s">
        <v>127</v>
      </c>
      <c r="E78" s="43" t="s">
        <v>47</v>
      </c>
      <c r="F78" s="31">
        <v>24.15</v>
      </c>
      <c r="G78" s="9">
        <v>63.57</v>
      </c>
      <c r="H78" s="22">
        <f t="shared" ref="H78" si="32">ROUND(G78*(1+I$6),2)</f>
        <v>80.959999999999994</v>
      </c>
      <c r="I78" s="23">
        <f t="shared" ref="I78" si="33">ROUND(H78*F78,2)</f>
        <v>1955.18</v>
      </c>
    </row>
    <row r="79" spans="1:9" x14ac:dyDescent="0.25">
      <c r="A79" s="43"/>
      <c r="B79" s="43"/>
      <c r="C79" s="42"/>
      <c r="D79" s="2"/>
      <c r="E79" s="43"/>
      <c r="F79" s="31"/>
      <c r="G79" s="9"/>
      <c r="H79" s="11" t="s">
        <v>10</v>
      </c>
      <c r="I79" s="12">
        <f>SUM(I78)</f>
        <v>1955.18</v>
      </c>
    </row>
    <row r="80" spans="1:9" x14ac:dyDescent="0.25">
      <c r="A80" s="4"/>
      <c r="B80" s="4"/>
      <c r="C80" s="6">
        <v>9</v>
      </c>
      <c r="D80" s="10" t="s">
        <v>26</v>
      </c>
      <c r="E80" s="4"/>
      <c r="F80" s="49"/>
      <c r="G80" s="14"/>
      <c r="H80" s="14"/>
      <c r="I80" s="14"/>
    </row>
    <row r="81" spans="1:9" ht="45" x14ac:dyDescent="0.25">
      <c r="A81" s="24" t="s">
        <v>25</v>
      </c>
      <c r="B81" s="24">
        <v>90821</v>
      </c>
      <c r="C81" s="25" t="s">
        <v>128</v>
      </c>
      <c r="D81" s="27" t="s">
        <v>108</v>
      </c>
      <c r="E81" s="48" t="s">
        <v>85</v>
      </c>
      <c r="F81" s="50">
        <v>1</v>
      </c>
      <c r="G81" s="29">
        <v>258.24</v>
      </c>
      <c r="H81" s="29">
        <f t="shared" ref="H81:H86" si="34">ROUND(G81*(1+I$6),2)</f>
        <v>328.87</v>
      </c>
      <c r="I81" s="29">
        <f t="shared" ref="I81:I86" si="35">ROUND(H81*F81,2)</f>
        <v>328.87</v>
      </c>
    </row>
    <row r="82" spans="1:9" ht="45" x14ac:dyDescent="0.25">
      <c r="A82" s="5" t="s">
        <v>25</v>
      </c>
      <c r="B82" s="5">
        <v>90822</v>
      </c>
      <c r="C82" s="25" t="s">
        <v>129</v>
      </c>
      <c r="D82" s="19" t="s">
        <v>109</v>
      </c>
      <c r="E82" s="5" t="s">
        <v>85</v>
      </c>
      <c r="F82" s="31">
        <v>1</v>
      </c>
      <c r="G82" s="9">
        <v>275.52999999999997</v>
      </c>
      <c r="H82" s="9">
        <f t="shared" si="34"/>
        <v>350.89</v>
      </c>
      <c r="I82" s="9">
        <f t="shared" si="35"/>
        <v>350.89</v>
      </c>
    </row>
    <row r="83" spans="1:9" ht="45" x14ac:dyDescent="0.25">
      <c r="A83" s="5" t="s">
        <v>25</v>
      </c>
      <c r="B83" s="5">
        <v>90823</v>
      </c>
      <c r="C83" s="25" t="s">
        <v>130</v>
      </c>
      <c r="D83" s="19" t="s">
        <v>110</v>
      </c>
      <c r="E83" s="5" t="s">
        <v>85</v>
      </c>
      <c r="F83" s="31">
        <v>1</v>
      </c>
      <c r="G83" s="9">
        <v>332.12</v>
      </c>
      <c r="H83" s="9">
        <f t="shared" si="34"/>
        <v>422.95</v>
      </c>
      <c r="I83" s="9">
        <f t="shared" si="35"/>
        <v>422.95</v>
      </c>
    </row>
    <row r="84" spans="1:9" ht="45" x14ac:dyDescent="0.25">
      <c r="A84" s="65" t="s">
        <v>25</v>
      </c>
      <c r="B84" s="65">
        <v>90830</v>
      </c>
      <c r="C84" s="25" t="s">
        <v>131</v>
      </c>
      <c r="D84" s="19" t="s">
        <v>204</v>
      </c>
      <c r="E84" s="65" t="s">
        <v>85</v>
      </c>
      <c r="F84" s="31">
        <v>3</v>
      </c>
      <c r="G84" s="9">
        <v>158.22999999999999</v>
      </c>
      <c r="H84" s="9">
        <f t="shared" ref="H84" si="36">ROUND(G84*(1+I$6),2)</f>
        <v>201.51</v>
      </c>
      <c r="I84" s="9">
        <f t="shared" ref="I84" si="37">ROUND(H84*F84,2)</f>
        <v>604.53</v>
      </c>
    </row>
    <row r="85" spans="1:9" x14ac:dyDescent="0.25">
      <c r="A85" s="5" t="s">
        <v>25</v>
      </c>
      <c r="B85" s="5">
        <v>72116</v>
      </c>
      <c r="C85" s="25" t="s">
        <v>132</v>
      </c>
      <c r="D85" s="19" t="s">
        <v>111</v>
      </c>
      <c r="E85" s="5" t="s">
        <v>47</v>
      </c>
      <c r="F85" s="31">
        <v>0.21</v>
      </c>
      <c r="G85" s="9">
        <v>133.91</v>
      </c>
      <c r="H85" s="9">
        <f t="shared" si="34"/>
        <v>170.53</v>
      </c>
      <c r="I85" s="9">
        <f t="shared" si="35"/>
        <v>35.81</v>
      </c>
    </row>
    <row r="86" spans="1:9" ht="30" x14ac:dyDescent="0.25">
      <c r="A86" s="43" t="s">
        <v>25</v>
      </c>
      <c r="B86" s="43">
        <v>100701</v>
      </c>
      <c r="C86" s="25" t="s">
        <v>205</v>
      </c>
      <c r="D86" s="19" t="s">
        <v>190</v>
      </c>
      <c r="E86" s="43" t="s">
        <v>47</v>
      </c>
      <c r="F86" s="31">
        <v>0.96</v>
      </c>
      <c r="G86" s="9">
        <v>406.55</v>
      </c>
      <c r="H86" s="9">
        <f t="shared" si="34"/>
        <v>517.74</v>
      </c>
      <c r="I86" s="9">
        <f t="shared" si="35"/>
        <v>497.03</v>
      </c>
    </row>
    <row r="87" spans="1:9" x14ac:dyDescent="0.25">
      <c r="A87" s="5"/>
      <c r="B87" s="5"/>
      <c r="C87" s="7"/>
      <c r="D87" s="2"/>
      <c r="E87" s="5"/>
      <c r="F87" s="31"/>
      <c r="G87" s="9"/>
      <c r="H87" s="11" t="s">
        <v>10</v>
      </c>
      <c r="I87" s="12">
        <f>SUM(I81:I86)</f>
        <v>2240.08</v>
      </c>
    </row>
    <row r="88" spans="1:9" x14ac:dyDescent="0.25">
      <c r="A88" s="4"/>
      <c r="B88" s="4"/>
      <c r="C88" s="6">
        <v>10</v>
      </c>
      <c r="D88" s="10" t="s">
        <v>27</v>
      </c>
      <c r="E88" s="4"/>
      <c r="F88" s="49"/>
      <c r="G88" s="14"/>
      <c r="H88" s="20"/>
      <c r="I88" s="21"/>
    </row>
    <row r="89" spans="1:9" ht="30" x14ac:dyDescent="0.25">
      <c r="A89" s="24" t="s">
        <v>25</v>
      </c>
      <c r="B89" s="24">
        <v>88483</v>
      </c>
      <c r="C89" s="25" t="s">
        <v>114</v>
      </c>
      <c r="D89" s="27" t="s">
        <v>118</v>
      </c>
      <c r="E89" s="24" t="s">
        <v>47</v>
      </c>
      <c r="F89" s="32">
        <v>66.75</v>
      </c>
      <c r="G89" s="26">
        <v>3.21</v>
      </c>
      <c r="H89" s="22">
        <f t="shared" ref="H89:H92" si="38">ROUND(G89*(1+I$6),2)</f>
        <v>4.09</v>
      </c>
      <c r="I89" s="23">
        <f t="shared" ref="I89:I92" si="39">ROUND(H89*F89,2)</f>
        <v>273.01</v>
      </c>
    </row>
    <row r="90" spans="1:9" ht="30" x14ac:dyDescent="0.25">
      <c r="A90" s="5" t="s">
        <v>25</v>
      </c>
      <c r="B90" s="5">
        <v>88487</v>
      </c>
      <c r="C90" s="25" t="s">
        <v>115</v>
      </c>
      <c r="D90" s="19" t="s">
        <v>119</v>
      </c>
      <c r="E90" s="5" t="s">
        <v>47</v>
      </c>
      <c r="F90" s="31">
        <v>66.75</v>
      </c>
      <c r="G90" s="9">
        <v>10.029999999999999</v>
      </c>
      <c r="H90" s="22">
        <f t="shared" si="38"/>
        <v>12.77</v>
      </c>
      <c r="I90" s="23">
        <f t="shared" si="39"/>
        <v>852.4</v>
      </c>
    </row>
    <row r="91" spans="1:9" ht="45" x14ac:dyDescent="0.25">
      <c r="A91" s="5" t="s">
        <v>25</v>
      </c>
      <c r="B91" s="5">
        <v>100741</v>
      </c>
      <c r="C91" s="25" t="s">
        <v>116</v>
      </c>
      <c r="D91" s="19" t="s">
        <v>120</v>
      </c>
      <c r="E91" s="5" t="s">
        <v>47</v>
      </c>
      <c r="F91" s="31">
        <v>1.92</v>
      </c>
      <c r="G91" s="9">
        <v>20.18</v>
      </c>
      <c r="H91" s="22">
        <f t="shared" si="38"/>
        <v>25.7</v>
      </c>
      <c r="I91" s="23">
        <f t="shared" si="39"/>
        <v>49.34</v>
      </c>
    </row>
    <row r="92" spans="1:9" x14ac:dyDescent="0.25">
      <c r="A92" s="5" t="s">
        <v>25</v>
      </c>
      <c r="B92" s="5" t="s">
        <v>206</v>
      </c>
      <c r="C92" s="25" t="s">
        <v>117</v>
      </c>
      <c r="D92" s="19" t="s">
        <v>207</v>
      </c>
      <c r="E92" s="5" t="s">
        <v>47</v>
      </c>
      <c r="F92" s="31">
        <v>36.54</v>
      </c>
      <c r="G92" s="9">
        <v>19.11</v>
      </c>
      <c r="H92" s="22">
        <f t="shared" si="38"/>
        <v>24.34</v>
      </c>
      <c r="I92" s="23">
        <f t="shared" si="39"/>
        <v>889.38</v>
      </c>
    </row>
    <row r="93" spans="1:9" x14ac:dyDescent="0.25">
      <c r="A93" s="5"/>
      <c r="B93" s="5"/>
      <c r="C93" s="7"/>
      <c r="D93" s="2"/>
      <c r="E93" s="5"/>
      <c r="F93" s="31"/>
      <c r="G93" s="9"/>
      <c r="H93" s="11" t="s">
        <v>10</v>
      </c>
      <c r="I93" s="12">
        <f>SUM(I89:I92)</f>
        <v>2064.1299999999997</v>
      </c>
    </row>
    <row r="94" spans="1:9" x14ac:dyDescent="0.25">
      <c r="A94" s="4"/>
      <c r="B94" s="4"/>
      <c r="C94" s="6">
        <v>11</v>
      </c>
      <c r="D94" s="10" t="s">
        <v>21</v>
      </c>
      <c r="E94" s="4"/>
      <c r="F94" s="49"/>
      <c r="G94" s="14"/>
      <c r="H94" s="20"/>
      <c r="I94" s="21"/>
    </row>
    <row r="95" spans="1:9" x14ac:dyDescent="0.25">
      <c r="A95" s="24" t="s">
        <v>183</v>
      </c>
      <c r="B95" s="24" t="s">
        <v>194</v>
      </c>
      <c r="C95" s="25" t="s">
        <v>133</v>
      </c>
      <c r="D95" t="s">
        <v>195</v>
      </c>
      <c r="E95" s="24" t="s">
        <v>85</v>
      </c>
      <c r="F95" s="32">
        <v>1</v>
      </c>
      <c r="G95" s="26">
        <v>656.42</v>
      </c>
      <c r="H95" s="28">
        <f t="shared" ref="H95:H99" si="40">ROUND(G95*(1+I$6),2)</f>
        <v>835.95</v>
      </c>
      <c r="I95" s="29">
        <f t="shared" ref="I95:I99" si="41">ROUND(H95*F95,2)</f>
        <v>835.95</v>
      </c>
    </row>
    <row r="96" spans="1:9" ht="30" x14ac:dyDescent="0.25">
      <c r="A96" s="24" t="s">
        <v>25</v>
      </c>
      <c r="B96" s="24">
        <v>99855</v>
      </c>
      <c r="C96" s="25" t="s">
        <v>134</v>
      </c>
      <c r="D96" s="27" t="s">
        <v>113</v>
      </c>
      <c r="E96" s="24" t="s">
        <v>77</v>
      </c>
      <c r="F96" s="32">
        <v>6.32</v>
      </c>
      <c r="G96" s="26">
        <v>82.87</v>
      </c>
      <c r="H96" s="28">
        <f t="shared" si="40"/>
        <v>105.53</v>
      </c>
      <c r="I96" s="29">
        <f t="shared" si="41"/>
        <v>666.95</v>
      </c>
    </row>
    <row r="97" spans="1:9" ht="45" x14ac:dyDescent="0.25">
      <c r="A97" s="24" t="s">
        <v>25</v>
      </c>
      <c r="B97" s="24">
        <v>100697</v>
      </c>
      <c r="C97" s="25" t="s">
        <v>135</v>
      </c>
      <c r="D97" s="27" t="s">
        <v>191</v>
      </c>
      <c r="E97" s="24" t="s">
        <v>85</v>
      </c>
      <c r="F97" s="32">
        <v>7</v>
      </c>
      <c r="G97" s="26">
        <v>61.17</v>
      </c>
      <c r="H97" s="28">
        <f t="shared" si="40"/>
        <v>77.900000000000006</v>
      </c>
      <c r="I97" s="29">
        <f t="shared" si="41"/>
        <v>545.29999999999995</v>
      </c>
    </row>
    <row r="98" spans="1:9" ht="30" x14ac:dyDescent="0.25">
      <c r="A98" s="24" t="s">
        <v>25</v>
      </c>
      <c r="B98" s="24">
        <v>72181</v>
      </c>
      <c r="C98" s="25" t="s">
        <v>136</v>
      </c>
      <c r="D98" s="27" t="s">
        <v>139</v>
      </c>
      <c r="E98" s="24" t="s">
        <v>47</v>
      </c>
      <c r="F98" s="32">
        <v>29.99</v>
      </c>
      <c r="G98" s="26">
        <v>34.53</v>
      </c>
      <c r="H98" s="28">
        <f t="shared" ref="H98" si="42">ROUND(G98*(1+I$6),2)</f>
        <v>43.97</v>
      </c>
      <c r="I98" s="29">
        <f t="shared" ref="I98" si="43">ROUND(H98*F98,2)</f>
        <v>1318.66</v>
      </c>
    </row>
    <row r="99" spans="1:9" ht="30" x14ac:dyDescent="0.25">
      <c r="A99" s="24" t="s">
        <v>25</v>
      </c>
      <c r="B99" s="5">
        <v>99802</v>
      </c>
      <c r="C99" s="25" t="s">
        <v>137</v>
      </c>
      <c r="D99" s="19" t="s">
        <v>192</v>
      </c>
      <c r="E99" s="5" t="s">
        <v>47</v>
      </c>
      <c r="F99" s="31">
        <v>156.13</v>
      </c>
      <c r="G99" s="9">
        <v>0.46</v>
      </c>
      <c r="H99" s="22">
        <f t="shared" si="40"/>
        <v>0.59</v>
      </c>
      <c r="I99" s="23">
        <f t="shared" si="41"/>
        <v>92.12</v>
      </c>
    </row>
    <row r="100" spans="1:9" x14ac:dyDescent="0.25">
      <c r="A100" s="5"/>
      <c r="B100" s="5"/>
      <c r="C100" s="7"/>
      <c r="D100" s="2"/>
      <c r="E100" s="5"/>
      <c r="F100" s="5"/>
      <c r="G100" s="9"/>
      <c r="H100" s="11" t="s">
        <v>10</v>
      </c>
      <c r="I100" s="12">
        <f>SUM(I95:I99)</f>
        <v>3458.9799999999996</v>
      </c>
    </row>
    <row r="101" spans="1:9" ht="15.75" x14ac:dyDescent="0.25">
      <c r="A101" s="5"/>
      <c r="B101" s="5"/>
      <c r="C101" s="7"/>
      <c r="D101" s="2"/>
      <c r="E101" s="5"/>
      <c r="F101" s="5"/>
      <c r="G101" s="13"/>
      <c r="H101" s="13" t="s">
        <v>11</v>
      </c>
      <c r="I101" s="69">
        <f>I100+I93+I87+I79+I76+I68+I63+I52+I45+I36+I21</f>
        <v>38356.769999999997</v>
      </c>
    </row>
    <row r="102" spans="1:9" ht="15.75" x14ac:dyDescent="0.25">
      <c r="A102" s="68" t="s">
        <v>209</v>
      </c>
    </row>
    <row r="103" spans="1:9" ht="15.75" x14ac:dyDescent="0.25">
      <c r="A103" s="68" t="s">
        <v>193</v>
      </c>
      <c r="I103" s="30"/>
    </row>
    <row r="104" spans="1:9" x14ac:dyDescent="0.25">
      <c r="I104" s="30"/>
    </row>
    <row r="105" spans="1:9" ht="15.75" x14ac:dyDescent="0.25">
      <c r="D105" s="67" t="s">
        <v>196</v>
      </c>
      <c r="E105" s="51"/>
      <c r="F105" s="51"/>
      <c r="G105" s="51"/>
    </row>
    <row r="106" spans="1:9" x14ac:dyDescent="0.25">
      <c r="D106" s="33"/>
      <c r="E106" s="33"/>
      <c r="F106" s="33"/>
      <c r="G106" s="33"/>
    </row>
    <row r="107" spans="1:9" x14ac:dyDescent="0.25">
      <c r="D107" s="33"/>
      <c r="E107" s="33"/>
      <c r="F107" s="33"/>
      <c r="G107" s="33"/>
    </row>
    <row r="108" spans="1:9" x14ac:dyDescent="0.25">
      <c r="D108" s="33"/>
      <c r="E108" s="33"/>
      <c r="F108" s="33"/>
      <c r="G108" s="33"/>
    </row>
    <row r="109" spans="1:9" x14ac:dyDescent="0.25">
      <c r="D109" s="33"/>
      <c r="E109" s="33"/>
      <c r="F109" s="33"/>
      <c r="G109" s="33"/>
    </row>
    <row r="110" spans="1:9" x14ac:dyDescent="0.25">
      <c r="D110" s="33"/>
      <c r="E110" s="33"/>
      <c r="F110" s="33"/>
      <c r="G110" s="33"/>
    </row>
    <row r="115" spans="2:8" x14ac:dyDescent="0.25">
      <c r="B115" s="17"/>
      <c r="H115" s="16"/>
    </row>
    <row r="116" spans="2:8" x14ac:dyDescent="0.25">
      <c r="B116" s="17"/>
      <c r="H116" s="16"/>
    </row>
    <row r="117" spans="2:8" x14ac:dyDescent="0.25">
      <c r="B117" s="17"/>
      <c r="H117" s="16"/>
    </row>
    <row r="118" spans="2:8" x14ac:dyDescent="0.25">
      <c r="B118" s="17"/>
      <c r="H118" s="16"/>
    </row>
    <row r="119" spans="2:8" x14ac:dyDescent="0.25">
      <c r="B119" s="17"/>
      <c r="H119" s="16"/>
    </row>
    <row r="122" spans="2:8" x14ac:dyDescent="0.25">
      <c r="D122" s="37"/>
      <c r="E122" s="37"/>
      <c r="F122" s="37"/>
      <c r="G122" s="37"/>
    </row>
    <row r="123" spans="2:8" x14ac:dyDescent="0.25">
      <c r="D123" s="37"/>
      <c r="E123" s="37"/>
      <c r="F123" s="37"/>
      <c r="G123" s="37"/>
    </row>
    <row r="124" spans="2:8" x14ac:dyDescent="0.25">
      <c r="D124" s="37"/>
      <c r="E124" s="37"/>
      <c r="F124" s="37"/>
      <c r="G124" s="37"/>
    </row>
  </sheetData>
  <mergeCells count="1">
    <mergeCell ref="A8:I8"/>
  </mergeCells>
  <phoneticPr fontId="2" type="noConversion"/>
  <printOptions horizontalCentered="1"/>
  <pageMargins left="0.70866141732283472" right="0.70866141732283472" top="1.7716535433070868" bottom="0.74803149606299213" header="0.31496062992125984" footer="0.31496062992125984"/>
  <pageSetup paperSize="9" scale="53" orientation="portrait" horizontalDpi="300" r:id="rId1"/>
  <headerFooter scaleWithDoc="0">
    <oddHeader>&amp;C&amp;G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192CF-AD6E-4D8E-9EBD-6BBAF8F22914}">
  <sheetPr>
    <pageSetUpPr fitToPage="1"/>
  </sheetPr>
  <dimension ref="A2:H49"/>
  <sheetViews>
    <sheetView view="pageLayout" topLeftCell="A4" zoomScaleNormal="100" workbookViewId="0">
      <selection activeCell="B30" sqref="B30:B31"/>
    </sheetView>
  </sheetViews>
  <sheetFormatPr defaultRowHeight="15" x14ac:dyDescent="0.25"/>
  <cols>
    <col min="1" max="1" width="5.85546875" customWidth="1"/>
    <col min="2" max="2" width="27.7109375" customWidth="1"/>
    <col min="3" max="3" width="16.140625" customWidth="1"/>
    <col min="5" max="8" width="16.7109375" customWidth="1"/>
  </cols>
  <sheetData>
    <row r="2" spans="1:8" x14ac:dyDescent="0.25">
      <c r="A2" t="s">
        <v>45</v>
      </c>
    </row>
    <row r="3" spans="1:8" x14ac:dyDescent="0.25">
      <c r="A3" t="s">
        <v>23</v>
      </c>
    </row>
    <row r="4" spans="1:8" x14ac:dyDescent="0.25">
      <c r="A4" t="s">
        <v>24</v>
      </c>
    </row>
    <row r="5" spans="1:8" x14ac:dyDescent="0.25">
      <c r="A5" t="s">
        <v>0</v>
      </c>
    </row>
    <row r="7" spans="1:8" x14ac:dyDescent="0.25">
      <c r="A7" s="71" t="s">
        <v>14</v>
      </c>
      <c r="B7" s="71"/>
      <c r="C7" s="71"/>
      <c r="D7" s="71"/>
      <c r="E7" s="71"/>
      <c r="F7" s="71"/>
      <c r="G7" s="71"/>
      <c r="H7" s="71"/>
    </row>
    <row r="8" spans="1:8" x14ac:dyDescent="0.25">
      <c r="A8" s="72" t="s">
        <v>2</v>
      </c>
      <c r="B8" s="72" t="s">
        <v>5</v>
      </c>
      <c r="C8" s="72" t="s">
        <v>15</v>
      </c>
      <c r="D8" s="72" t="s">
        <v>16</v>
      </c>
      <c r="E8" s="74" t="s">
        <v>17</v>
      </c>
      <c r="F8" s="74"/>
      <c r="G8" s="86" t="s">
        <v>123</v>
      </c>
      <c r="H8" s="87"/>
    </row>
    <row r="9" spans="1:8" x14ac:dyDescent="0.25">
      <c r="A9" s="73"/>
      <c r="B9" s="73"/>
      <c r="C9" s="73"/>
      <c r="D9" s="73"/>
      <c r="E9" s="3" t="s">
        <v>43</v>
      </c>
      <c r="F9" s="3" t="s">
        <v>44</v>
      </c>
      <c r="G9" s="44" t="s">
        <v>43</v>
      </c>
      <c r="H9" s="44" t="s">
        <v>44</v>
      </c>
    </row>
    <row r="10" spans="1:8" x14ac:dyDescent="0.25">
      <c r="A10" s="75">
        <v>1</v>
      </c>
      <c r="B10" s="76" t="str">
        <f>'Planilha Orçamentária'!D10</f>
        <v>DEMOLIÇÕES E RETIRADAS</v>
      </c>
      <c r="C10" s="84">
        <f>'Planilha Orçamentária'!I21</f>
        <v>5908.9</v>
      </c>
      <c r="D10" s="82">
        <f>C10/C$32</f>
        <v>0.15405103192995659</v>
      </c>
      <c r="E10" s="36">
        <f>C10</f>
        <v>5908.9</v>
      </c>
      <c r="F10" s="36">
        <f>E10</f>
        <v>5908.9</v>
      </c>
      <c r="G10" s="36"/>
      <c r="H10" s="36">
        <f>G10+F10</f>
        <v>5908.9</v>
      </c>
    </row>
    <row r="11" spans="1:8" x14ac:dyDescent="0.25">
      <c r="A11" s="72"/>
      <c r="B11" s="77"/>
      <c r="C11" s="85"/>
      <c r="D11" s="83"/>
      <c r="E11" s="15">
        <f>E10/C10</f>
        <v>1</v>
      </c>
      <c r="F11" s="15">
        <f>E11</f>
        <v>1</v>
      </c>
      <c r="G11" s="15">
        <f>G10/C10</f>
        <v>0</v>
      </c>
      <c r="H11" s="15">
        <f>G11+F11</f>
        <v>1</v>
      </c>
    </row>
    <row r="12" spans="1:8" x14ac:dyDescent="0.25">
      <c r="A12" s="75">
        <v>2</v>
      </c>
      <c r="B12" s="76" t="str">
        <f>'Planilha Orçamentária'!D22</f>
        <v>PRATELEIRAS DE CONCRETO</v>
      </c>
      <c r="C12" s="84">
        <f>'Planilha Orçamentária'!I36</f>
        <v>3451.69</v>
      </c>
      <c r="D12" s="82">
        <f>C12/C$32</f>
        <v>8.998906842260182E-2</v>
      </c>
      <c r="E12" s="36">
        <f>C12</f>
        <v>3451.69</v>
      </c>
      <c r="F12" s="36">
        <f>E12</f>
        <v>3451.69</v>
      </c>
      <c r="G12" s="36">
        <v>0</v>
      </c>
      <c r="H12" s="36">
        <f t="shared" ref="H12:H31" si="0">G12+F12</f>
        <v>3451.69</v>
      </c>
    </row>
    <row r="13" spans="1:8" x14ac:dyDescent="0.25">
      <c r="A13" s="72"/>
      <c r="B13" s="77"/>
      <c r="C13" s="85"/>
      <c r="D13" s="83"/>
      <c r="E13" s="15">
        <f>E12/C12</f>
        <v>1</v>
      </c>
      <c r="F13" s="15">
        <f>E13</f>
        <v>1</v>
      </c>
      <c r="G13" s="15">
        <f>G12/C12</f>
        <v>0</v>
      </c>
      <c r="H13" s="15">
        <f t="shared" si="0"/>
        <v>1</v>
      </c>
    </row>
    <row r="14" spans="1:8" x14ac:dyDescent="0.25">
      <c r="A14" s="75">
        <v>3</v>
      </c>
      <c r="B14" s="76" t="str">
        <f>'Planilha Orçamentária'!D37</f>
        <v>ABRIGO DE GÁS</v>
      </c>
      <c r="C14" s="84">
        <f>'Planilha Orçamentária'!I45</f>
        <v>572.64</v>
      </c>
      <c r="D14" s="82">
        <f>C14/C$32</f>
        <v>1.4929307134047005E-2</v>
      </c>
      <c r="E14" s="36">
        <f>C14</f>
        <v>572.64</v>
      </c>
      <c r="F14" s="36">
        <f t="shared" ref="F14:F20" si="1">E14</f>
        <v>572.64</v>
      </c>
      <c r="G14" s="36">
        <v>0</v>
      </c>
      <c r="H14" s="36">
        <f t="shared" si="0"/>
        <v>572.64</v>
      </c>
    </row>
    <row r="15" spans="1:8" x14ac:dyDescent="0.25">
      <c r="A15" s="72"/>
      <c r="B15" s="77"/>
      <c r="C15" s="85"/>
      <c r="D15" s="83"/>
      <c r="E15" s="15">
        <f>E14/C14</f>
        <v>1</v>
      </c>
      <c r="F15" s="15">
        <f>E15</f>
        <v>1</v>
      </c>
      <c r="G15" s="15">
        <f>G14/C14</f>
        <v>0</v>
      </c>
      <c r="H15" s="15">
        <f t="shared" si="0"/>
        <v>1</v>
      </c>
    </row>
    <row r="16" spans="1:8" x14ac:dyDescent="0.25">
      <c r="A16" s="75">
        <v>4</v>
      </c>
      <c r="B16" s="76" t="str">
        <f>'Planilha Orçamentária'!D46</f>
        <v>REDE DE GÁS</v>
      </c>
      <c r="C16" s="84">
        <f>'Planilha Orçamentária'!I52</f>
        <v>688.21</v>
      </c>
      <c r="D16" s="82">
        <f>C16/C$32</f>
        <v>1.7942334560496105E-2</v>
      </c>
      <c r="E16" s="36">
        <f>C16</f>
        <v>688.21</v>
      </c>
      <c r="F16" s="36">
        <f t="shared" si="1"/>
        <v>688.21</v>
      </c>
      <c r="G16" s="36">
        <v>0</v>
      </c>
      <c r="H16" s="36">
        <f t="shared" si="0"/>
        <v>688.21</v>
      </c>
    </row>
    <row r="17" spans="1:8" x14ac:dyDescent="0.25">
      <c r="A17" s="72"/>
      <c r="B17" s="77"/>
      <c r="C17" s="85"/>
      <c r="D17" s="83"/>
      <c r="E17" s="15">
        <f>E16/C16</f>
        <v>1</v>
      </c>
      <c r="F17" s="15">
        <f>E17</f>
        <v>1</v>
      </c>
      <c r="G17" s="15">
        <f>G16/C16</f>
        <v>0</v>
      </c>
      <c r="H17" s="15">
        <f t="shared" si="0"/>
        <v>1</v>
      </c>
    </row>
    <row r="18" spans="1:8" x14ac:dyDescent="0.25">
      <c r="A18" s="75">
        <v>5</v>
      </c>
      <c r="B18" s="76" t="str">
        <f>'Planilha Orçamentária'!D53</f>
        <v>INSTALAÇÕES ELÉTRICAS</v>
      </c>
      <c r="C18" s="84">
        <f>'Planilha Orçamentária'!I63</f>
        <v>542.07000000000005</v>
      </c>
      <c r="D18" s="82">
        <f>C18/C$32</f>
        <v>1.4132316146536849E-2</v>
      </c>
      <c r="E18" s="36">
        <f>C18</f>
        <v>542.07000000000005</v>
      </c>
      <c r="F18" s="36">
        <f t="shared" si="1"/>
        <v>542.07000000000005</v>
      </c>
      <c r="G18" s="36">
        <v>0</v>
      </c>
      <c r="H18" s="36">
        <f t="shared" si="0"/>
        <v>542.07000000000005</v>
      </c>
    </row>
    <row r="19" spans="1:8" x14ac:dyDescent="0.25">
      <c r="A19" s="72"/>
      <c r="B19" s="77"/>
      <c r="C19" s="85"/>
      <c r="D19" s="83"/>
      <c r="E19" s="15">
        <f>E18/C18</f>
        <v>1</v>
      </c>
      <c r="F19" s="15">
        <f>E19</f>
        <v>1</v>
      </c>
      <c r="G19" s="15">
        <f>G18/C18</f>
        <v>0</v>
      </c>
      <c r="H19" s="15">
        <f t="shared" si="0"/>
        <v>1</v>
      </c>
    </row>
    <row r="20" spans="1:8" x14ac:dyDescent="0.25">
      <c r="A20" s="75">
        <v>6</v>
      </c>
      <c r="B20" s="76" t="str">
        <f>'Planilha Orçamentária'!D64</f>
        <v>ESGOTO</v>
      </c>
      <c r="C20" s="84">
        <f>'Planilha Orçamentária'!I68</f>
        <v>793.4799999999999</v>
      </c>
      <c r="D20" s="82">
        <f t="shared" ref="D20" si="2">C20/C$32</f>
        <v>2.0686830512579659E-2</v>
      </c>
      <c r="E20" s="36">
        <f>C20</f>
        <v>793.4799999999999</v>
      </c>
      <c r="F20" s="36">
        <f t="shared" si="1"/>
        <v>793.4799999999999</v>
      </c>
      <c r="G20" s="36">
        <v>0</v>
      </c>
      <c r="H20" s="36">
        <f t="shared" si="0"/>
        <v>793.4799999999999</v>
      </c>
    </row>
    <row r="21" spans="1:8" x14ac:dyDescent="0.25">
      <c r="A21" s="72"/>
      <c r="B21" s="77"/>
      <c r="C21" s="85"/>
      <c r="D21" s="83"/>
      <c r="E21" s="15">
        <f>E20/C20</f>
        <v>1</v>
      </c>
      <c r="F21" s="15">
        <f>E21</f>
        <v>1</v>
      </c>
      <c r="G21" s="15">
        <f>G20/C20</f>
        <v>0</v>
      </c>
      <c r="H21" s="15">
        <f t="shared" si="0"/>
        <v>1</v>
      </c>
    </row>
    <row r="22" spans="1:8" x14ac:dyDescent="0.25">
      <c r="A22" s="75">
        <v>7</v>
      </c>
      <c r="B22" s="76" t="str">
        <f>'Planilha Orçamentária'!D69</f>
        <v>PISOS</v>
      </c>
      <c r="C22" s="84">
        <f>'Planilha Orçamentária'!I76</f>
        <v>16681.41</v>
      </c>
      <c r="D22" s="82">
        <f t="shared" ref="D22" si="3">C22/C$32</f>
        <v>0.43490132250447588</v>
      </c>
      <c r="E22" s="36">
        <f>C22*0.4</f>
        <v>6672.5640000000003</v>
      </c>
      <c r="F22" s="36">
        <f>E22</f>
        <v>6672.5640000000003</v>
      </c>
      <c r="G22" s="36">
        <f>C22*0.6</f>
        <v>10008.846</v>
      </c>
      <c r="H22" s="36">
        <f t="shared" si="0"/>
        <v>16681.41</v>
      </c>
    </row>
    <row r="23" spans="1:8" x14ac:dyDescent="0.25">
      <c r="A23" s="72"/>
      <c r="B23" s="77"/>
      <c r="C23" s="85"/>
      <c r="D23" s="83"/>
      <c r="E23" s="15">
        <f>E22/C22</f>
        <v>0.4</v>
      </c>
      <c r="F23" s="15">
        <f>E23</f>
        <v>0.4</v>
      </c>
      <c r="G23" s="15">
        <f>G22/C22</f>
        <v>0.6</v>
      </c>
      <c r="H23" s="15">
        <f t="shared" si="0"/>
        <v>1</v>
      </c>
    </row>
    <row r="24" spans="1:8" x14ac:dyDescent="0.25">
      <c r="A24" s="75">
        <v>8</v>
      </c>
      <c r="B24" s="76" t="str">
        <f>'Planilha Orçamentária'!$D$77</f>
        <v>REVESTIMENTOS</v>
      </c>
      <c r="C24" s="84">
        <f>'Planilha Orçamentária'!$I$79</f>
        <v>1955.18</v>
      </c>
      <c r="D24" s="82">
        <f t="shared" ref="D24" si="4">C24/C$32</f>
        <v>5.0973530878642821E-2</v>
      </c>
      <c r="E24" s="36">
        <v>0</v>
      </c>
      <c r="F24" s="36">
        <f t="shared" ref="F24" si="5">E24</f>
        <v>0</v>
      </c>
      <c r="G24" s="36">
        <f>C24</f>
        <v>1955.18</v>
      </c>
      <c r="H24" s="36">
        <f t="shared" si="0"/>
        <v>1955.18</v>
      </c>
    </row>
    <row r="25" spans="1:8" x14ac:dyDescent="0.25">
      <c r="A25" s="72"/>
      <c r="B25" s="77"/>
      <c r="C25" s="85"/>
      <c r="D25" s="83"/>
      <c r="E25" s="15">
        <f>E24/C24</f>
        <v>0</v>
      </c>
      <c r="F25" s="15">
        <f>E25</f>
        <v>0</v>
      </c>
      <c r="G25" s="15">
        <f>G24/C24</f>
        <v>1</v>
      </c>
      <c r="H25" s="15">
        <f t="shared" si="0"/>
        <v>1</v>
      </c>
    </row>
    <row r="26" spans="1:8" x14ac:dyDescent="0.25">
      <c r="A26" s="75">
        <v>9</v>
      </c>
      <c r="B26" s="76" t="str">
        <f>'Planilha Orçamentária'!$D$80</f>
        <v>ESQUADRIAS</v>
      </c>
      <c r="C26" s="84">
        <f>'Planilha Orçamentária'!$I$87</f>
        <v>2240.08</v>
      </c>
      <c r="D26" s="82">
        <f t="shared" ref="D26" si="6">C26/C$32</f>
        <v>5.8401163601627573E-2</v>
      </c>
      <c r="E26" s="36">
        <v>0</v>
      </c>
      <c r="F26" s="36">
        <f t="shared" ref="F26" si="7">E26</f>
        <v>0</v>
      </c>
      <c r="G26" s="36">
        <f>C26</f>
        <v>2240.08</v>
      </c>
      <c r="H26" s="36">
        <f t="shared" si="0"/>
        <v>2240.08</v>
      </c>
    </row>
    <row r="27" spans="1:8" x14ac:dyDescent="0.25">
      <c r="A27" s="72"/>
      <c r="B27" s="77"/>
      <c r="C27" s="85"/>
      <c r="D27" s="83"/>
      <c r="E27" s="15">
        <f>E26/C26</f>
        <v>0</v>
      </c>
      <c r="F27" s="15">
        <f>E27</f>
        <v>0</v>
      </c>
      <c r="G27" s="15">
        <f>G26/C26</f>
        <v>1</v>
      </c>
      <c r="H27" s="15">
        <f t="shared" si="0"/>
        <v>1</v>
      </c>
    </row>
    <row r="28" spans="1:8" x14ac:dyDescent="0.25">
      <c r="A28" s="75">
        <v>10</v>
      </c>
      <c r="B28" s="76" t="str">
        <f>'Planilha Orçamentária'!$D$88</f>
        <v>PINTURA</v>
      </c>
      <c r="C28" s="84">
        <f>'Planilha Orçamentária'!$I$93</f>
        <v>2064.1299999999997</v>
      </c>
      <c r="D28" s="82">
        <f t="shared" ref="D28:D30" si="8">C28/C$32</f>
        <v>5.381396817302396E-2</v>
      </c>
      <c r="E28" s="36">
        <v>0</v>
      </c>
      <c r="F28" s="36">
        <f t="shared" ref="F28" si="9">E28</f>
        <v>0</v>
      </c>
      <c r="G28" s="36">
        <f>C28</f>
        <v>2064.1299999999997</v>
      </c>
      <c r="H28" s="36">
        <f t="shared" si="0"/>
        <v>2064.1299999999997</v>
      </c>
    </row>
    <row r="29" spans="1:8" x14ac:dyDescent="0.25">
      <c r="A29" s="72"/>
      <c r="B29" s="77"/>
      <c r="C29" s="85"/>
      <c r="D29" s="83"/>
      <c r="E29" s="15">
        <f>E28/C28</f>
        <v>0</v>
      </c>
      <c r="F29" s="15">
        <f>E29</f>
        <v>0</v>
      </c>
      <c r="G29" s="15">
        <f>G28/C28</f>
        <v>1</v>
      </c>
      <c r="H29" s="15">
        <f t="shared" si="0"/>
        <v>1</v>
      </c>
    </row>
    <row r="30" spans="1:8" x14ac:dyDescent="0.25">
      <c r="A30" s="75">
        <v>11</v>
      </c>
      <c r="B30" s="76" t="str">
        <f>'Planilha Orçamentária'!$D$94</f>
        <v>SERVIÇOS COMPLEMENTARES</v>
      </c>
      <c r="C30" s="84">
        <f>'Planilha Orçamentária'!$I$100</f>
        <v>3458.9799999999996</v>
      </c>
      <c r="D30" s="82">
        <f t="shared" si="8"/>
        <v>9.0179126136011992E-2</v>
      </c>
      <c r="E30" s="36">
        <v>0</v>
      </c>
      <c r="F30" s="36">
        <f t="shared" ref="F30" si="10">E30</f>
        <v>0</v>
      </c>
      <c r="G30" s="36">
        <f>C30</f>
        <v>3458.9799999999996</v>
      </c>
      <c r="H30" s="36">
        <f t="shared" si="0"/>
        <v>3458.9799999999996</v>
      </c>
    </row>
    <row r="31" spans="1:8" x14ac:dyDescent="0.25">
      <c r="A31" s="72"/>
      <c r="B31" s="77"/>
      <c r="C31" s="85"/>
      <c r="D31" s="83"/>
      <c r="E31" s="15">
        <f>E30/C30</f>
        <v>0</v>
      </c>
      <c r="F31" s="15">
        <f>E31</f>
        <v>0</v>
      </c>
      <c r="G31" s="15">
        <f>G30/C30</f>
        <v>1</v>
      </c>
      <c r="H31" s="15">
        <f t="shared" si="0"/>
        <v>1</v>
      </c>
    </row>
    <row r="32" spans="1:8" x14ac:dyDescent="0.25">
      <c r="A32" s="79"/>
      <c r="B32" s="78" t="s">
        <v>18</v>
      </c>
      <c r="C32" s="80">
        <f>SUM(C10:C30)</f>
        <v>38356.76999999999</v>
      </c>
      <c r="D32" s="81">
        <f>SUM(D10:D30)</f>
        <v>1.0000000000000004</v>
      </c>
      <c r="E32" s="36">
        <f>E10+E12+E14+E16+E18+E20+E22+E24+E26+E28+E30</f>
        <v>18629.553999999996</v>
      </c>
      <c r="F32" s="36">
        <f>E32</f>
        <v>18629.553999999996</v>
      </c>
      <c r="G32" s="36">
        <f>G10+G12+G14+G16+G18+G20+G22+G24+G26+G28+G30</f>
        <v>19727.216</v>
      </c>
      <c r="H32" s="36">
        <f>G32+F32</f>
        <v>38356.769999999997</v>
      </c>
    </row>
    <row r="33" spans="1:8" x14ac:dyDescent="0.25">
      <c r="A33" s="79"/>
      <c r="B33" s="78"/>
      <c r="C33" s="80"/>
      <c r="D33" s="81"/>
      <c r="E33" s="15">
        <f>E32/C32</f>
        <v>0.48569141770800828</v>
      </c>
      <c r="F33" s="15">
        <f>E33</f>
        <v>0.48569141770800828</v>
      </c>
      <c r="G33" s="15">
        <f>G32/C32</f>
        <v>0.51430858229199194</v>
      </c>
      <c r="H33" s="15">
        <f>G33+F33</f>
        <v>1.0000000000000002</v>
      </c>
    </row>
    <row r="34" spans="1:8" x14ac:dyDescent="0.25">
      <c r="A34" s="1" t="str">
        <f>'Planilha Orçamentária'!A102</f>
        <v>(Trinta e Oito Mil Trezentos e Cinquenta e Seis Reais e Setenta e Sete Centavos)</v>
      </c>
    </row>
    <row r="35" spans="1:8" x14ac:dyDescent="0.25">
      <c r="A35" t="str">
        <f>'Planilha Orçamentária'!A103</f>
        <v>Fontes: Tabela SINAPI nov/2020, Tabela FDE out/2020 c/ desonerações.</v>
      </c>
    </row>
    <row r="38" spans="1:8" x14ac:dyDescent="0.25">
      <c r="E38" s="41" t="str">
        <f>'Planilha Orçamentária'!$D$105</f>
        <v>Birigui, 06 de janeiro de 2021.</v>
      </c>
    </row>
    <row r="40" spans="1:8" x14ac:dyDescent="0.25">
      <c r="A40" s="17"/>
      <c r="F40" s="16"/>
    </row>
    <row r="41" spans="1:8" x14ac:dyDescent="0.25">
      <c r="A41" s="17"/>
      <c r="F41" s="16"/>
    </row>
    <row r="42" spans="1:8" x14ac:dyDescent="0.25">
      <c r="A42" s="17"/>
      <c r="F42" s="16"/>
    </row>
    <row r="47" spans="1:8" x14ac:dyDescent="0.25">
      <c r="C47" s="35"/>
      <c r="D47" s="37"/>
      <c r="E47" s="37"/>
      <c r="F47" s="37"/>
    </row>
    <row r="48" spans="1:8" x14ac:dyDescent="0.25">
      <c r="C48" s="35"/>
      <c r="D48" s="37"/>
      <c r="E48" s="37"/>
      <c r="F48" s="37"/>
    </row>
    <row r="49" spans="3:6" x14ac:dyDescent="0.25">
      <c r="C49" s="35"/>
      <c r="D49" s="37"/>
      <c r="E49" s="37"/>
      <c r="F49" s="37"/>
    </row>
  </sheetData>
  <mergeCells count="55">
    <mergeCell ref="D30:D31"/>
    <mergeCell ref="G8:H8"/>
    <mergeCell ref="A7:H7"/>
    <mergeCell ref="A30:A31"/>
    <mergeCell ref="B30:B31"/>
    <mergeCell ref="C30:C31"/>
    <mergeCell ref="D20:D21"/>
    <mergeCell ref="D22:D23"/>
    <mergeCell ref="D24:D25"/>
    <mergeCell ref="D26:D27"/>
    <mergeCell ref="D28:D29"/>
    <mergeCell ref="A28:A29"/>
    <mergeCell ref="B28:B29"/>
    <mergeCell ref="C28:C29"/>
    <mergeCell ref="A24:A25"/>
    <mergeCell ref="B24:B25"/>
    <mergeCell ref="C24:C25"/>
    <mergeCell ref="A26:A27"/>
    <mergeCell ref="B26:B27"/>
    <mergeCell ref="C26:C27"/>
    <mergeCell ref="A20:A21"/>
    <mergeCell ref="B20:B21"/>
    <mergeCell ref="C20:C21"/>
    <mergeCell ref="A22:A23"/>
    <mergeCell ref="B22:B23"/>
    <mergeCell ref="C22:C23"/>
    <mergeCell ref="B32:B33"/>
    <mergeCell ref="A32:A33"/>
    <mergeCell ref="C32:C33"/>
    <mergeCell ref="D32:D33"/>
    <mergeCell ref="D10:D11"/>
    <mergeCell ref="D12:D13"/>
    <mergeCell ref="D14:D15"/>
    <mergeCell ref="D16:D17"/>
    <mergeCell ref="D18:D19"/>
    <mergeCell ref="C10:C11"/>
    <mergeCell ref="C12:C13"/>
    <mergeCell ref="C14:C15"/>
    <mergeCell ref="C16:C17"/>
    <mergeCell ref="C18:C19"/>
    <mergeCell ref="B10:B11"/>
    <mergeCell ref="B12:B13"/>
    <mergeCell ref="B14:B15"/>
    <mergeCell ref="B16:B17"/>
    <mergeCell ref="B18:B19"/>
    <mergeCell ref="A8:A9"/>
    <mergeCell ref="B8:B9"/>
    <mergeCell ref="A14:A15"/>
    <mergeCell ref="A16:A17"/>
    <mergeCell ref="A18:A19"/>
    <mergeCell ref="C8:C9"/>
    <mergeCell ref="D8:D9"/>
    <mergeCell ref="E8:F8"/>
    <mergeCell ref="A10:A11"/>
    <mergeCell ref="A12:A13"/>
  </mergeCells>
  <printOptions horizontalCentered="1" verticalCentered="1"/>
  <pageMargins left="0.59055118110236227" right="0.51181102362204722" top="1.3779527559055118" bottom="0.59055118110236227" header="0.31496062992125984" footer="0.31496062992125984"/>
  <pageSetup paperSize="9" scale="72" orientation="portrait" horizontalDpi="300" verticalDpi="0" r:id="rId1"/>
  <headerFooter scaleWithDoc="0"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COMPOSIÇÕES</vt:lpstr>
      <vt:lpstr>Planilha Orçamentária</vt:lpstr>
      <vt:lpstr>Cronograma</vt:lpstr>
      <vt:lpstr>'Planilha Orçamentária'!Area_de_impressao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2021-01-07T12:28:26Z</dcterms:modified>
</cp:coreProperties>
</file>